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Project\EPAR\Working Files\351 - Digital Credit Offerings and Regulations\351a - Review of Digital Credit Products\"/>
    </mc:Choice>
  </mc:AlternateContent>
  <bookViews>
    <workbookView xWindow="0" yWindow="0" windowWidth="24960" windowHeight="14670" tabRatio="754" activeTab="1"/>
  </bookViews>
  <sheets>
    <sheet name="Cover Sheet" sheetId="15" r:id="rId1"/>
    <sheet name="Products Coding" sheetId="1" r:id="rId2"/>
    <sheet name="Products Summary Table" sheetId="10" r:id="rId3"/>
    <sheet name="Low-Income Stats" sheetId="27" r:id="rId4"/>
    <sheet name="Products with APR" sheetId="14" r:id="rId5"/>
    <sheet name="APR, size, and term by country" sheetId="13" r:id="rId6"/>
    <sheet name="Ag and Scoring Products" sheetId="8" r:id="rId7"/>
  </sheets>
  <definedNames>
    <definedName name="_xlnm._FilterDatabase" localSheetId="5" hidden="1">'APR, size, and term by country'!$A$1:$J$1</definedName>
    <definedName name="_xlnm._FilterDatabase" localSheetId="1" hidden="1">'Products Coding'!$A$2:$DA$70</definedName>
    <definedName name="_xlnm._FilterDatabase" localSheetId="2" hidden="1">'Products Summary Table'!$A$1:$G$1</definedName>
    <definedName name="_xlnm._FilterDatabase" localSheetId="4" hidden="1">'Products with APR'!$A$1:$K$57</definedName>
  </definedNames>
  <calcPr calcId="162913"/>
  <pivotCaches>
    <pivotCache cacheId="1" r:id="rId8"/>
  </pivotCaches>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H2" i="13" l="1"/>
  <c r="BG2" i="13"/>
  <c r="H38" i="13"/>
  <c r="G38" i="13"/>
  <c r="F33" i="13"/>
  <c r="E33" i="13"/>
  <c r="F27" i="13"/>
  <c r="E27" i="13"/>
  <c r="E21" i="13"/>
  <c r="F16" i="13"/>
  <c r="F3" i="13"/>
  <c r="E3" i="13"/>
  <c r="BR73" i="1" l="1"/>
  <c r="BW73" i="1"/>
  <c r="BX73" i="1"/>
  <c r="BY73" i="1"/>
  <c r="BZ73" i="1"/>
  <c r="CA73" i="1"/>
  <c r="CB73" i="1"/>
  <c r="CC73" i="1"/>
  <c r="CD73" i="1"/>
  <c r="CE73" i="1"/>
  <c r="CF73" i="1"/>
  <c r="CG73" i="1"/>
  <c r="CH73" i="1"/>
  <c r="CI73" i="1"/>
  <c r="CJ73" i="1"/>
  <c r="CK73" i="1"/>
  <c r="CL73" i="1"/>
  <c r="CM73" i="1"/>
  <c r="CN73" i="1"/>
  <c r="BV73" i="1"/>
  <c r="B73" i="1"/>
  <c r="AO70" i="1"/>
  <c r="AN70" i="1"/>
  <c r="AO69" i="1"/>
  <c r="AN69" i="1"/>
  <c r="AO68" i="1"/>
  <c r="AN68" i="1"/>
  <c r="AO64" i="1"/>
  <c r="AN64" i="1"/>
  <c r="AO62" i="1"/>
  <c r="AO61" i="1"/>
  <c r="AN61" i="1"/>
  <c r="AO60" i="1"/>
  <c r="AN60" i="1"/>
  <c r="AO59" i="1"/>
  <c r="AN59" i="1"/>
  <c r="AO58" i="1"/>
  <c r="AN58" i="1"/>
  <c r="AO57" i="1"/>
  <c r="AN57" i="1"/>
  <c r="AO55" i="1"/>
  <c r="AN55" i="1"/>
  <c r="AO54" i="1"/>
  <c r="AN54" i="1"/>
  <c r="AO53" i="1"/>
  <c r="AO52" i="1"/>
  <c r="AN52" i="1"/>
  <c r="AO51" i="1"/>
  <c r="AO50" i="1"/>
  <c r="AN50" i="1"/>
  <c r="AO49" i="1"/>
  <c r="AN49" i="1"/>
  <c r="AO48" i="1"/>
  <c r="AN48" i="1"/>
  <c r="AO47" i="1"/>
  <c r="AN47" i="1"/>
  <c r="AO46" i="1"/>
  <c r="AN46" i="1"/>
  <c r="AO45" i="1"/>
  <c r="AN45" i="1"/>
  <c r="AO44" i="1"/>
  <c r="AN44" i="1"/>
  <c r="AO43" i="1"/>
  <c r="AO42" i="1"/>
  <c r="AO40" i="1"/>
  <c r="AN40" i="1"/>
  <c r="AO39" i="1"/>
  <c r="AN39" i="1"/>
  <c r="AO38" i="1"/>
  <c r="AN38" i="1"/>
  <c r="AO37" i="1"/>
  <c r="AN37" i="1"/>
  <c r="AO36" i="1"/>
  <c r="AN36" i="1"/>
  <c r="AO35" i="1"/>
  <c r="AN35" i="1"/>
  <c r="AO34" i="1"/>
  <c r="AO33" i="1"/>
  <c r="AN33" i="1"/>
  <c r="AO32" i="1"/>
  <c r="AN32" i="1"/>
  <c r="AO31" i="1"/>
  <c r="AN31" i="1"/>
  <c r="AO30" i="1"/>
  <c r="AN30" i="1"/>
  <c r="AO29" i="1"/>
  <c r="AN29" i="1"/>
  <c r="AO28" i="1"/>
  <c r="AN28" i="1"/>
  <c r="AO27" i="1"/>
  <c r="AO26" i="1"/>
  <c r="AN26" i="1"/>
  <c r="AO25" i="1"/>
  <c r="AN25" i="1"/>
  <c r="AO24" i="1"/>
  <c r="AN24" i="1"/>
  <c r="AO23" i="1"/>
  <c r="AN23" i="1"/>
  <c r="AO22" i="1"/>
  <c r="AN22" i="1"/>
  <c r="AO20" i="1"/>
  <c r="AO19" i="1"/>
  <c r="AN19" i="1"/>
  <c r="AO18" i="1"/>
  <c r="AN18" i="1"/>
  <c r="AO16" i="1"/>
  <c r="AN16" i="1"/>
  <c r="AO15" i="1"/>
  <c r="AN15" i="1"/>
  <c r="AO14" i="1"/>
  <c r="AN14" i="1"/>
  <c r="AO13" i="1"/>
  <c r="AN13" i="1"/>
  <c r="AO11" i="1"/>
  <c r="AN11" i="1"/>
  <c r="AO10" i="1"/>
  <c r="AN10" i="1"/>
  <c r="AO9" i="1"/>
  <c r="AN9" i="1"/>
  <c r="AO7" i="1"/>
  <c r="AN7" i="1"/>
  <c r="AO5" i="1"/>
  <c r="AO4" i="1"/>
  <c r="AN4" i="1"/>
  <c r="AF70" i="1"/>
  <c r="AF75" i="1" s="1"/>
  <c r="AE70" i="1"/>
  <c r="AE75" i="1" s="1"/>
  <c r="Y60" i="1"/>
  <c r="X60" i="1"/>
  <c r="Y39" i="1"/>
  <c r="X39" i="1"/>
  <c r="X31" i="1"/>
  <c r="Y24" i="1"/>
  <c r="Y5" i="1"/>
  <c r="X5" i="1"/>
  <c r="AO79" i="1" l="1"/>
  <c r="AN79" i="1"/>
  <c r="X74" i="1"/>
  <c r="Y72" i="1"/>
  <c r="X73" i="1"/>
  <c r="X75" i="1"/>
  <c r="Y74" i="1"/>
  <c r="X72" i="1"/>
  <c r="AF72" i="1"/>
  <c r="AF73" i="1"/>
  <c r="AF74" i="1"/>
  <c r="Y75" i="1"/>
  <c r="Y73" i="1"/>
  <c r="AE72" i="1"/>
  <c r="AE73" i="1"/>
  <c r="AE74" i="1"/>
  <c r="H74" i="14" l="1"/>
  <c r="G72" i="14"/>
  <c r="J42" i="13"/>
  <c r="J41" i="13"/>
  <c r="J40" i="13"/>
  <c r="I42" i="13"/>
  <c r="I41" i="13"/>
  <c r="I40" i="13"/>
  <c r="H42" i="13"/>
  <c r="H41" i="13"/>
  <c r="H40" i="13"/>
  <c r="G42" i="13"/>
  <c r="G41" i="13"/>
  <c r="G40" i="13"/>
  <c r="F42" i="13"/>
  <c r="F41" i="13"/>
  <c r="F40" i="13"/>
  <c r="E42" i="13"/>
  <c r="E41" i="13"/>
  <c r="E40" i="13"/>
  <c r="AM11" i="13"/>
  <c r="AM9" i="13"/>
  <c r="AL11" i="13"/>
  <c r="AL9" i="13"/>
  <c r="AK11" i="13"/>
  <c r="AK9" i="13"/>
  <c r="AJ11" i="13"/>
  <c r="AJ10" i="13"/>
  <c r="AJ9" i="13"/>
  <c r="AI11" i="13"/>
  <c r="AI9" i="13"/>
  <c r="AU7" i="13"/>
  <c r="AS7" i="13"/>
  <c r="BC4" i="13"/>
  <c r="R23" i="13"/>
  <c r="R22" i="13"/>
  <c r="R21" i="13"/>
  <c r="Q23" i="13"/>
  <c r="Q22" i="13"/>
  <c r="Q21" i="13"/>
  <c r="P23" i="13"/>
  <c r="P22" i="13"/>
  <c r="P21" i="13"/>
  <c r="O23" i="13"/>
  <c r="O22" i="13"/>
  <c r="O21" i="13"/>
  <c r="CP70" i="1"/>
  <c r="BG62" i="1"/>
  <c r="BG60" i="1"/>
  <c r="BG61" i="1"/>
  <c r="BG63" i="1"/>
  <c r="BG64" i="1"/>
  <c r="BG65" i="1"/>
  <c r="BG66" i="1"/>
  <c r="BG67" i="1"/>
  <c r="BG68" i="1"/>
  <c r="BG69" i="1"/>
  <c r="BG70" i="1"/>
  <c r="BG59" i="1"/>
  <c r="H69" i="14"/>
  <c r="G69" i="14"/>
  <c r="G74" i="14"/>
  <c r="H73" i="14"/>
  <c r="G73" i="14"/>
  <c r="H72" i="14"/>
  <c r="CT57" i="1"/>
  <c r="CS57" i="1"/>
  <c r="CR57" i="1"/>
  <c r="CQ57" i="1"/>
  <c r="CP57" i="1"/>
  <c r="CO57" i="1"/>
  <c r="BG57" i="1"/>
  <c r="CT26" i="1"/>
  <c r="CT27" i="1"/>
  <c r="CT31" i="1"/>
  <c r="CT34" i="1"/>
  <c r="CT39" i="1"/>
  <c r="CT60" i="1"/>
  <c r="CS26" i="1"/>
  <c r="CS27" i="1"/>
  <c r="CS31" i="1"/>
  <c r="CS34" i="1"/>
  <c r="CS39" i="1"/>
  <c r="CS60" i="1"/>
  <c r="CR26" i="1"/>
  <c r="CR27" i="1"/>
  <c r="CR31" i="1"/>
  <c r="CR34" i="1"/>
  <c r="CR39" i="1"/>
  <c r="CR60" i="1"/>
  <c r="CQ26" i="1"/>
  <c r="CQ27" i="1"/>
  <c r="CQ31" i="1"/>
  <c r="CQ34" i="1"/>
  <c r="CQ39" i="1"/>
  <c r="CQ60" i="1"/>
  <c r="CP26" i="1"/>
  <c r="CP27" i="1"/>
  <c r="CP31" i="1"/>
  <c r="CP34" i="1"/>
  <c r="CP39" i="1"/>
  <c r="CP60" i="1"/>
  <c r="CO26" i="1"/>
  <c r="CO27" i="1"/>
  <c r="CO31" i="1"/>
  <c r="CO34" i="1"/>
  <c r="CO39" i="1"/>
  <c r="CO60" i="1"/>
  <c r="BG26" i="1"/>
  <c r="BG27" i="1"/>
  <c r="BG31" i="1"/>
  <c r="BG34" i="1"/>
  <c r="BG39" i="1"/>
  <c r="BG18" i="1"/>
  <c r="CT18" i="1"/>
  <c r="CS18" i="1"/>
  <c r="CR18" i="1"/>
  <c r="CQ18" i="1"/>
  <c r="CP18" i="1"/>
  <c r="CO18" i="1"/>
  <c r="CT17" i="1"/>
  <c r="CS17" i="1"/>
  <c r="CR17" i="1"/>
  <c r="CQ17" i="1"/>
  <c r="CP17" i="1"/>
  <c r="CO17" i="1"/>
  <c r="BG17" i="1"/>
  <c r="CT6" i="1"/>
  <c r="CS6" i="1"/>
  <c r="CR6" i="1"/>
  <c r="CQ6" i="1"/>
  <c r="CP6" i="1"/>
  <c r="CO6" i="1"/>
  <c r="BG6" i="1"/>
  <c r="CT5" i="1"/>
  <c r="CS5" i="1"/>
  <c r="CR5" i="1"/>
  <c r="CQ5" i="1"/>
  <c r="CP5" i="1"/>
  <c r="CO5" i="1"/>
  <c r="BG5" i="1"/>
  <c r="CT4" i="1"/>
  <c r="CS4" i="1"/>
  <c r="CR4" i="1"/>
  <c r="CQ4" i="1"/>
  <c r="CP4" i="1"/>
  <c r="CO4" i="1"/>
  <c r="BG4" i="1"/>
  <c r="CP20" i="1"/>
  <c r="CP51" i="1"/>
  <c r="CP46" i="1"/>
  <c r="CP44" i="1"/>
  <c r="CP49" i="1"/>
  <c r="CP41" i="1"/>
  <c r="CP58" i="1"/>
  <c r="CP55" i="1"/>
  <c r="CP54" i="1"/>
  <c r="CP67" i="1"/>
  <c r="CP66" i="1"/>
  <c r="CP24" i="1"/>
  <c r="CP22" i="1"/>
  <c r="CP16" i="1"/>
  <c r="CP36" i="1"/>
  <c r="CP7" i="1"/>
  <c r="CP23" i="1"/>
  <c r="CP35" i="1"/>
  <c r="CP29" i="1"/>
  <c r="CP14" i="1"/>
  <c r="CP15" i="1"/>
  <c r="CP10" i="1"/>
  <c r="CP11" i="1"/>
  <c r="CP9" i="1"/>
  <c r="CP13" i="1"/>
  <c r="CP68" i="1"/>
  <c r="CP61" i="1"/>
  <c r="CP45" i="1"/>
  <c r="CP3" i="1"/>
  <c r="CP56" i="1"/>
  <c r="CP62" i="1"/>
  <c r="CP32" i="1"/>
  <c r="CP30" i="1"/>
  <c r="CP53" i="1"/>
  <c r="CP52" i="1"/>
  <c r="CP65" i="1"/>
  <c r="CP40" i="1"/>
  <c r="CP48" i="1"/>
  <c r="CP19" i="1"/>
  <c r="CP50" i="1"/>
  <c r="CP33" i="1"/>
  <c r="CP59" i="1"/>
  <c r="CP37" i="1"/>
  <c r="CP25" i="1"/>
  <c r="CP69" i="1"/>
  <c r="CP8" i="1"/>
  <c r="CP21" i="1"/>
  <c r="CP63" i="1"/>
  <c r="CP28" i="1"/>
  <c r="CP43" i="1"/>
  <c r="CP47" i="1"/>
  <c r="CP42" i="1"/>
  <c r="CP64" i="1"/>
  <c r="CP12" i="1"/>
  <c r="CP38" i="1"/>
  <c r="CQ20" i="1"/>
  <c r="CQ51" i="1"/>
  <c r="CQ46" i="1"/>
  <c r="CQ44" i="1"/>
  <c r="CQ49" i="1"/>
  <c r="CQ41" i="1"/>
  <c r="CQ58" i="1"/>
  <c r="CQ55" i="1"/>
  <c r="CQ54" i="1"/>
  <c r="CQ67" i="1"/>
  <c r="CQ66" i="1"/>
  <c r="CQ24" i="1"/>
  <c r="CQ22" i="1"/>
  <c r="CQ16" i="1"/>
  <c r="CQ36" i="1"/>
  <c r="CQ7" i="1"/>
  <c r="CQ23" i="1"/>
  <c r="CQ35" i="1"/>
  <c r="CQ29" i="1"/>
  <c r="CQ14" i="1"/>
  <c r="CQ15" i="1"/>
  <c r="CQ10" i="1"/>
  <c r="CQ11" i="1"/>
  <c r="CQ9" i="1"/>
  <c r="CQ13" i="1"/>
  <c r="CQ68" i="1"/>
  <c r="CQ61" i="1"/>
  <c r="CQ45" i="1"/>
  <c r="CQ3" i="1"/>
  <c r="CQ56" i="1"/>
  <c r="CQ62" i="1"/>
  <c r="CQ32" i="1"/>
  <c r="CQ30" i="1"/>
  <c r="CQ53" i="1"/>
  <c r="CQ52" i="1"/>
  <c r="CQ65" i="1"/>
  <c r="CQ40" i="1"/>
  <c r="CQ48" i="1"/>
  <c r="CQ19" i="1"/>
  <c r="CQ50" i="1"/>
  <c r="CQ33" i="1"/>
  <c r="CQ59" i="1"/>
  <c r="CQ37" i="1"/>
  <c r="CQ25" i="1"/>
  <c r="CQ69" i="1"/>
  <c r="CQ70" i="1"/>
  <c r="CQ8" i="1"/>
  <c r="CQ21" i="1"/>
  <c r="CQ63" i="1"/>
  <c r="CQ28" i="1"/>
  <c r="CQ43" i="1"/>
  <c r="CQ47" i="1"/>
  <c r="CQ42" i="1"/>
  <c r="CQ64" i="1"/>
  <c r="CQ12" i="1"/>
  <c r="CQ38" i="1"/>
  <c r="CR20" i="1"/>
  <c r="CR51" i="1"/>
  <c r="CR46" i="1"/>
  <c r="CR44" i="1"/>
  <c r="CR49" i="1"/>
  <c r="CR41" i="1"/>
  <c r="CR58" i="1"/>
  <c r="CR55" i="1"/>
  <c r="CR54" i="1"/>
  <c r="CR67" i="1"/>
  <c r="CR66" i="1"/>
  <c r="CR24" i="1"/>
  <c r="CR22" i="1"/>
  <c r="CR16" i="1"/>
  <c r="CR36" i="1"/>
  <c r="CR7" i="1"/>
  <c r="CR23" i="1"/>
  <c r="CR35" i="1"/>
  <c r="CR29" i="1"/>
  <c r="CR14" i="1"/>
  <c r="CR15" i="1"/>
  <c r="CR10" i="1"/>
  <c r="CR11" i="1"/>
  <c r="CR9" i="1"/>
  <c r="CR13" i="1"/>
  <c r="CR68" i="1"/>
  <c r="CR61" i="1"/>
  <c r="CR45" i="1"/>
  <c r="CR3" i="1"/>
  <c r="CR56" i="1"/>
  <c r="CR62" i="1"/>
  <c r="CR32" i="1"/>
  <c r="CR30" i="1"/>
  <c r="CR53" i="1"/>
  <c r="CR52" i="1"/>
  <c r="CR65" i="1"/>
  <c r="CR40" i="1"/>
  <c r="CR48" i="1"/>
  <c r="CR19" i="1"/>
  <c r="CR50" i="1"/>
  <c r="CR33" i="1"/>
  <c r="CR59" i="1"/>
  <c r="CR37" i="1"/>
  <c r="CR25" i="1"/>
  <c r="CR69" i="1"/>
  <c r="CR70" i="1"/>
  <c r="CR8" i="1"/>
  <c r="CR21" i="1"/>
  <c r="CR63" i="1"/>
  <c r="CR28" i="1"/>
  <c r="CR43" i="1"/>
  <c r="CR47" i="1"/>
  <c r="CR42" i="1"/>
  <c r="CR64" i="1"/>
  <c r="CR12" i="1"/>
  <c r="CR38" i="1"/>
  <c r="CS20" i="1"/>
  <c r="CS51" i="1"/>
  <c r="CS46" i="1"/>
  <c r="CS44" i="1"/>
  <c r="CS49" i="1"/>
  <c r="CS41" i="1"/>
  <c r="CS58" i="1"/>
  <c r="CS55" i="1"/>
  <c r="CS54" i="1"/>
  <c r="CS67" i="1"/>
  <c r="CS66" i="1"/>
  <c r="CS24" i="1"/>
  <c r="CS22" i="1"/>
  <c r="CS16" i="1"/>
  <c r="CS36" i="1"/>
  <c r="CS7" i="1"/>
  <c r="CS23" i="1"/>
  <c r="CS35" i="1"/>
  <c r="CS29" i="1"/>
  <c r="CS14" i="1"/>
  <c r="CS15" i="1"/>
  <c r="CS10" i="1"/>
  <c r="CS11" i="1"/>
  <c r="CS9" i="1"/>
  <c r="CS13" i="1"/>
  <c r="CS68" i="1"/>
  <c r="CS61" i="1"/>
  <c r="CS45" i="1"/>
  <c r="CS3" i="1"/>
  <c r="CS56" i="1"/>
  <c r="CS62" i="1"/>
  <c r="CS32" i="1"/>
  <c r="CS30" i="1"/>
  <c r="CS53" i="1"/>
  <c r="CS52" i="1"/>
  <c r="CS65" i="1"/>
  <c r="CS40" i="1"/>
  <c r="CS48" i="1"/>
  <c r="CS19" i="1"/>
  <c r="CS50" i="1"/>
  <c r="CS33" i="1"/>
  <c r="CS59" i="1"/>
  <c r="CS37" i="1"/>
  <c r="CS25" i="1"/>
  <c r="CS69" i="1"/>
  <c r="CS70" i="1"/>
  <c r="CS8" i="1"/>
  <c r="CS21" i="1"/>
  <c r="CS63" i="1"/>
  <c r="CS28" i="1"/>
  <c r="CS43" i="1"/>
  <c r="CS47" i="1"/>
  <c r="CS42" i="1"/>
  <c r="CS64" i="1"/>
  <c r="CS12" i="1"/>
  <c r="CS38" i="1"/>
  <c r="CT20" i="1"/>
  <c r="CT51" i="1"/>
  <c r="CT46" i="1"/>
  <c r="CT44" i="1"/>
  <c r="CT49" i="1"/>
  <c r="CT41" i="1"/>
  <c r="CT58" i="1"/>
  <c r="CT55" i="1"/>
  <c r="CT54" i="1"/>
  <c r="CT67" i="1"/>
  <c r="CT66" i="1"/>
  <c r="CT24" i="1"/>
  <c r="CT22" i="1"/>
  <c r="CT16" i="1"/>
  <c r="CT36" i="1"/>
  <c r="CT7" i="1"/>
  <c r="CT23" i="1"/>
  <c r="CT35" i="1"/>
  <c r="CT29" i="1"/>
  <c r="CT14" i="1"/>
  <c r="CT15" i="1"/>
  <c r="CT10" i="1"/>
  <c r="CT11" i="1"/>
  <c r="CT9" i="1"/>
  <c r="CT13" i="1"/>
  <c r="CT68" i="1"/>
  <c r="CT61" i="1"/>
  <c r="CT45" i="1"/>
  <c r="CT3" i="1"/>
  <c r="CT56" i="1"/>
  <c r="CT62" i="1"/>
  <c r="CT32" i="1"/>
  <c r="CT30" i="1"/>
  <c r="CT53" i="1"/>
  <c r="CT52" i="1"/>
  <c r="CT65" i="1"/>
  <c r="CT40" i="1"/>
  <c r="CT48" i="1"/>
  <c r="CT19" i="1"/>
  <c r="CT50" i="1"/>
  <c r="CT33" i="1"/>
  <c r="CT59" i="1"/>
  <c r="CT37" i="1"/>
  <c r="CT25" i="1"/>
  <c r="CT69" i="1"/>
  <c r="CT70" i="1"/>
  <c r="CT8" i="1"/>
  <c r="CT21" i="1"/>
  <c r="CT63" i="1"/>
  <c r="CT28" i="1"/>
  <c r="CT43" i="1"/>
  <c r="CT47" i="1"/>
  <c r="CT42" i="1"/>
  <c r="CT64" i="1"/>
  <c r="CT12" i="1"/>
  <c r="CT38" i="1"/>
  <c r="CO20" i="1"/>
  <c r="CO51" i="1"/>
  <c r="CO46" i="1"/>
  <c r="CO44" i="1"/>
  <c r="CO49" i="1"/>
  <c r="CO41" i="1"/>
  <c r="CO58" i="1"/>
  <c r="CO55" i="1"/>
  <c r="CO54" i="1"/>
  <c r="CO67" i="1"/>
  <c r="CO66" i="1"/>
  <c r="CO24" i="1"/>
  <c r="CO22" i="1"/>
  <c r="CO16" i="1"/>
  <c r="CO36" i="1"/>
  <c r="CO7" i="1"/>
  <c r="CO23" i="1"/>
  <c r="CO35" i="1"/>
  <c r="CO29" i="1"/>
  <c r="CO14" i="1"/>
  <c r="CO15" i="1"/>
  <c r="CO10" i="1"/>
  <c r="CO11" i="1"/>
  <c r="CO9" i="1"/>
  <c r="CO13" i="1"/>
  <c r="CO68" i="1"/>
  <c r="CO61" i="1"/>
  <c r="CO45" i="1"/>
  <c r="CO3" i="1"/>
  <c r="CO56" i="1"/>
  <c r="CO62" i="1"/>
  <c r="CO32" i="1"/>
  <c r="CO30" i="1"/>
  <c r="CO53" i="1"/>
  <c r="CO52" i="1"/>
  <c r="CO65" i="1"/>
  <c r="CO40" i="1"/>
  <c r="CO48" i="1"/>
  <c r="CO19" i="1"/>
  <c r="CO50" i="1"/>
  <c r="CO33" i="1"/>
  <c r="CO59" i="1"/>
  <c r="CO37" i="1"/>
  <c r="CO25" i="1"/>
  <c r="CO69" i="1"/>
  <c r="CO70" i="1"/>
  <c r="CO8" i="1"/>
  <c r="CO21" i="1"/>
  <c r="CO63" i="1"/>
  <c r="CO28" i="1"/>
  <c r="CO43" i="1"/>
  <c r="CO47" i="1"/>
  <c r="CO42" i="1"/>
  <c r="CO64" i="1"/>
  <c r="CO12" i="1"/>
  <c r="CO38" i="1"/>
  <c r="S21" i="13"/>
  <c r="T21" i="13"/>
  <c r="Y5" i="13"/>
  <c r="AB5" i="13"/>
  <c r="AC5" i="13"/>
  <c r="AD5" i="13"/>
  <c r="AN9" i="13"/>
  <c r="AT7" i="13"/>
  <c r="AV7" i="13"/>
  <c r="AW7" i="13"/>
  <c r="AX7" i="13"/>
  <c r="BD4" i="13"/>
  <c r="BG4" i="13"/>
  <c r="BH4" i="13"/>
  <c r="S22" i="13"/>
  <c r="T22" i="13"/>
  <c r="AN10" i="13"/>
  <c r="AS8" i="13"/>
  <c r="AT8" i="13"/>
  <c r="S23" i="13"/>
  <c r="T23" i="13"/>
  <c r="Y7" i="13"/>
  <c r="AB7" i="13"/>
  <c r="AC7" i="13"/>
  <c r="AD7" i="13"/>
  <c r="AN11" i="13"/>
  <c r="AS9" i="13"/>
  <c r="AT9" i="13"/>
  <c r="AU9" i="13"/>
  <c r="AV9" i="13"/>
  <c r="AW9" i="13"/>
  <c r="AX9" i="13"/>
  <c r="BC6" i="13"/>
  <c r="BD6" i="13"/>
  <c r="BG6" i="13"/>
  <c r="BH6" i="13"/>
  <c r="BG7" i="1"/>
  <c r="BG3" i="1"/>
  <c r="BG8" i="1"/>
  <c r="BG9" i="1"/>
  <c r="BG10" i="1"/>
  <c r="BG11" i="1"/>
  <c r="BG12" i="1"/>
  <c r="BG13" i="1"/>
  <c r="BG14" i="1"/>
  <c r="BG15" i="1"/>
  <c r="BG16" i="1"/>
  <c r="BG20" i="1"/>
  <c r="BG21" i="1"/>
  <c r="BG22" i="1"/>
  <c r="BG23" i="1"/>
  <c r="BG24" i="1"/>
  <c r="BG25" i="1"/>
  <c r="BG28" i="1"/>
  <c r="BG29" i="1"/>
  <c r="BG30" i="1"/>
  <c r="BG32" i="1"/>
  <c r="BG33" i="1"/>
  <c r="BG35" i="1"/>
  <c r="BG36" i="1"/>
  <c r="BG37" i="1"/>
  <c r="BG38" i="1"/>
  <c r="BG41" i="1"/>
  <c r="BG42" i="1"/>
  <c r="BG43" i="1"/>
  <c r="BG44" i="1"/>
  <c r="BG45" i="1"/>
  <c r="BG46" i="1"/>
  <c r="BG47" i="1"/>
  <c r="BG48" i="1"/>
  <c r="BG49" i="1"/>
  <c r="BG50" i="1"/>
  <c r="BG51" i="1"/>
  <c r="BG52" i="1"/>
  <c r="BG53" i="1"/>
  <c r="BG40" i="1"/>
  <c r="BG54" i="1"/>
  <c r="BG55" i="1"/>
  <c r="BG56" i="1"/>
  <c r="BG58" i="1"/>
  <c r="BG19" i="1"/>
  <c r="CZ23" i="1"/>
  <c r="CY23" i="1"/>
  <c r="CX23" i="1"/>
  <c r="CW23" i="1"/>
  <c r="CV23" i="1"/>
  <c r="CU23" i="1"/>
  <c r="CO73" i="1" l="1"/>
  <c r="CT73" i="1"/>
  <c r="CS73" i="1"/>
  <c r="CR73" i="1"/>
  <c r="CQ73" i="1"/>
  <c r="CP73" i="1"/>
</calcChain>
</file>

<file path=xl/sharedStrings.xml><?xml version="1.0" encoding="utf-8"?>
<sst xmlns="http://schemas.openxmlformats.org/spreadsheetml/2006/main" count="3783" uniqueCount="1334">
  <si>
    <t>Source Info</t>
  </si>
  <si>
    <t>From Bank/MNO website?</t>
  </si>
  <si>
    <t>Website URL</t>
  </si>
  <si>
    <t>Non-bank/MNO source</t>
  </si>
  <si>
    <t>Provider/Company Information</t>
  </si>
  <si>
    <t>Provider Name</t>
  </si>
  <si>
    <t>Product Details</t>
  </si>
  <si>
    <t>Number of loans allowed</t>
  </si>
  <si>
    <t>Facilitation or transaction fee?</t>
  </si>
  <si>
    <t>Time for loan approval</t>
  </si>
  <si>
    <t>Interoperability: is product exclusive for MNO/bank?</t>
  </si>
  <si>
    <t>Credit Scoring</t>
  </si>
  <si>
    <t>Utility payment history</t>
  </si>
  <si>
    <t>Age</t>
  </si>
  <si>
    <t>Previous digital credit loans</t>
  </si>
  <si>
    <t>Social media data</t>
  </si>
  <si>
    <t>Third party scoring?</t>
  </si>
  <si>
    <t xml:space="preserve">Mobile airtime/top-ups </t>
  </si>
  <si>
    <t>MM transaction or balance data</t>
  </si>
  <si>
    <t>Yes</t>
  </si>
  <si>
    <t>Branch</t>
  </si>
  <si>
    <t>App</t>
  </si>
  <si>
    <t>minutes</t>
  </si>
  <si>
    <t>provider</t>
  </si>
  <si>
    <t>yes</t>
  </si>
  <si>
    <t>larger loans, more flexible terms, lower APR</t>
  </si>
  <si>
    <t>Call logs</t>
  </si>
  <si>
    <t>SMS logs</t>
  </si>
  <si>
    <t>Contact lists</t>
  </si>
  <si>
    <t>GPS data</t>
  </si>
  <si>
    <t>Handset Details</t>
  </si>
  <si>
    <t>Country</t>
  </si>
  <si>
    <t>Year Established (Digital Credit Product)</t>
  </si>
  <si>
    <t>Product Name</t>
  </si>
  <si>
    <t>Partner MNO</t>
  </si>
  <si>
    <t>Partner (Bank)</t>
  </si>
  <si>
    <t>Partner (Non-bank financial instiution)</t>
  </si>
  <si>
    <t>Partner (Other)</t>
  </si>
  <si>
    <t>Loan Maximum</t>
  </si>
  <si>
    <t>Describe</t>
  </si>
  <si>
    <t>Name of credit scoring company (third party)</t>
  </si>
  <si>
    <t>Kenya</t>
  </si>
  <si>
    <t>Describe rewards</t>
  </si>
  <si>
    <t>Which other services? Describe (e.g. Savings)</t>
  </si>
  <si>
    <t>Uses own scoring algorithm?</t>
  </si>
  <si>
    <t>Uses identity confirmation?</t>
  </si>
  <si>
    <t>Describe marketing/customer segments</t>
  </si>
  <si>
    <t>Describe delinquency procedure</t>
  </si>
  <si>
    <t>Describe if Other</t>
  </si>
  <si>
    <t>Remittance information</t>
  </si>
  <si>
    <t>Other website URL (if used for additional information)</t>
  </si>
  <si>
    <t>Time till distribution of funds</t>
  </si>
  <si>
    <t>Uses alternative credit data? (aka not using financial history)</t>
  </si>
  <si>
    <t>Who carries risk of default (provider, central bank, other)?</t>
  </si>
  <si>
    <t>Non-performing or default loan interest rate rate</t>
  </si>
  <si>
    <t>oustanding amount/interest becomes immediately payable</t>
  </si>
  <si>
    <t>none</t>
  </si>
  <si>
    <t xml:space="preserve">Targets urban population? </t>
  </si>
  <si>
    <t xml:space="preserve">Targets rural population? </t>
  </si>
  <si>
    <t xml:space="preserve">Targets men? </t>
  </si>
  <si>
    <t xml:space="preserve">Targets women? </t>
  </si>
  <si>
    <t xml:space="preserve">Targets low-income users? </t>
  </si>
  <si>
    <t xml:space="preserve">Targets small business owners? </t>
  </si>
  <si>
    <t>Repayment Period (days) minimum</t>
  </si>
  <si>
    <t>Repayment Period (days) maximum</t>
  </si>
  <si>
    <t>Computer only product Y/N</t>
  </si>
  <si>
    <t>Technology channel - Describe</t>
  </si>
  <si>
    <t>Repayment period - Decribe</t>
  </si>
  <si>
    <t>APR - Describe</t>
  </si>
  <si>
    <t>Security Checks present (payroll statement verification, balance req in mobile money account)?</t>
  </si>
  <si>
    <t>Market Share Estimate (of country)</t>
  </si>
  <si>
    <t>Technology channel (choices: app, internet, SMS/USSD/Sim Toolkit)</t>
  </si>
  <si>
    <t>How to confirm identity (e.g. thumbprint, passport info)?</t>
  </si>
  <si>
    <t>Delinquency Fee Amount</t>
  </si>
  <si>
    <t>Product combined with other DFS services, non-digital?</t>
  </si>
  <si>
    <t>Notes</t>
  </si>
  <si>
    <t>Product combined with other  DFS digital services?</t>
  </si>
  <si>
    <t>India</t>
  </si>
  <si>
    <t>https://www.bloomberg.com/news/articles/2016-05-25/india-s-p2p-lenders-push-back-on-proposed-central-bank-rules</t>
  </si>
  <si>
    <t>CGAP</t>
  </si>
  <si>
    <t>n/a</t>
  </si>
  <si>
    <t>Product Segments</t>
  </si>
  <si>
    <t>Partner with MNO providers or banks?</t>
  </si>
  <si>
    <t>APR min</t>
  </si>
  <si>
    <t>APR max</t>
  </si>
  <si>
    <t>Loan Minimum</t>
  </si>
  <si>
    <t>Deliquency warnings?</t>
  </si>
  <si>
    <t>Targets ag?</t>
  </si>
  <si>
    <t>Rewards for increased use of digital credit?</t>
  </si>
  <si>
    <t>Tanzania</t>
  </si>
  <si>
    <t>http://africa.airtel.com/wps/wcm/connect/africarevamp/tanzania/airtel_money_new/home/timiza</t>
  </si>
  <si>
    <t>Airtel</t>
  </si>
  <si>
    <t>Timiza Cash</t>
  </si>
  <si>
    <t>JUMO</t>
  </si>
  <si>
    <t>SMS</t>
  </si>
  <si>
    <t>Used through Airtel money account interface</t>
  </si>
  <si>
    <t>no</t>
  </si>
  <si>
    <t>Week options (7,14,21,28)</t>
  </si>
  <si>
    <t>identity or passport number</t>
  </si>
  <si>
    <t>SMS messages reporting loan balance only, fee charged for late repayment and credit information sent to credit reference bureau</t>
  </si>
  <si>
    <t>10% of unpaid amount on due date</t>
  </si>
  <si>
    <t>bank partner</t>
  </si>
  <si>
    <t>Money deposited into Airtel money account</t>
  </si>
  <si>
    <t>larger loan sizes, longer repayment periods, lower fees</t>
  </si>
  <si>
    <t>Not clear how mobile phone number is used. Reports information to credit bureaus. Jumo has 4% non performing loan rate</t>
  </si>
  <si>
    <t>https://vodacom.co.tz/mpesa/mpawa/welcome</t>
  </si>
  <si>
    <t>Vodacom</t>
  </si>
  <si>
    <t>M-Pawa</t>
  </si>
  <si>
    <t>M-Pesa</t>
  </si>
  <si>
    <t>CBA</t>
  </si>
  <si>
    <t>requires Vodacom and M-Pesa account</t>
  </si>
  <si>
    <t>Used through M-Pesa interface</t>
  </si>
  <si>
    <t>30 day loans only, can pay back early</t>
  </si>
  <si>
    <t>no interest fee, only facilitation fee (9% of loan amount)</t>
  </si>
  <si>
    <t>any of the following: passport, national id, voter id, driving license, company id, local govt letter</t>
  </si>
  <si>
    <t>Amount equal to outstanding loan is frozen in M-Pawa savings account, if available. M-Pawa loan allows for one rollover period of 30 days with additional 9% fee. Information is submitted to credit bureaus</t>
  </si>
  <si>
    <t>Additional 9% fee</t>
  </si>
  <si>
    <t>Verifies identity initially, uses KYC data to validate activity</t>
  </si>
  <si>
    <t>M-Pawa also combined with savings account</t>
  </si>
  <si>
    <t xml:space="preserve">increased chance of loan approval, increased loan limits (for paying early), </t>
  </si>
  <si>
    <t>http://64.202.123.140/stg-tigo.co.tz/tigo-nivushe</t>
  </si>
  <si>
    <t>Tigo</t>
  </si>
  <si>
    <t>Nivushe</t>
  </si>
  <si>
    <t>used through Tigo Pesa (also has app)</t>
  </si>
  <si>
    <t>7, 14, or 21 days</t>
  </si>
  <si>
    <t>fee based product (no interest rate)</t>
  </si>
  <si>
    <t>SMS sent before payment due. longer grace period if loan not paid, but if customer doesn't pay they are unable to apply for another loan</t>
  </si>
  <si>
    <t>no collateral required</t>
  </si>
  <si>
    <t>combined with traditional mobile money - Tigo Pesa</t>
  </si>
  <si>
    <t>larger loan limits, lower fees</t>
  </si>
  <si>
    <t>loans targeted to avg 10,000 tsh ($5). Includes insurance for loan amount against death or permanent disability. Money can be transferred to other MM services (Mpesa or banks), and can be used to pay bills or cashed out with agent.</t>
  </si>
  <si>
    <t>https://www.bloomberg.com/news/articles/2015-09-23/phone-stats-unlock-a-million-loans-each-month-for-african-lender</t>
  </si>
  <si>
    <t>Timiza Wakala</t>
  </si>
  <si>
    <t>NOTE: this service is for mobile money agents only</t>
  </si>
  <si>
    <t>used through airtel money account interface</t>
  </si>
  <si>
    <t>week options (7,14, 21, 28)</t>
  </si>
  <si>
    <t>5% of unpaid loan balance (after auto-deduction on due date)</t>
  </si>
  <si>
    <t>only available to mobile money agents (Airtel)</t>
  </si>
  <si>
    <t>3 days</t>
  </si>
  <si>
    <t>https://tala.co.ke/</t>
  </si>
  <si>
    <t>http://www.wired.co.uk/article/credit-ratings-personality-inventure</t>
  </si>
  <si>
    <t>Mkopo Rahisi (Tala)</t>
  </si>
  <si>
    <t>InVenture</t>
  </si>
  <si>
    <t>Android app</t>
  </si>
  <si>
    <t>Inventure</t>
  </si>
  <si>
    <t>inventure = scoring platform</t>
  </si>
  <si>
    <t>Uganda</t>
  </si>
  <si>
    <t>https://www.mtn.co.ug/Mobile%20Money/Banking/Pages/MoKash.aspx</t>
  </si>
  <si>
    <t>MTN</t>
  </si>
  <si>
    <t>MoKash</t>
  </si>
  <si>
    <t>Used through MTN mobile money</t>
  </si>
  <si>
    <t>30 day loans, with 30 day extension if not paid</t>
  </si>
  <si>
    <t>no interest, fee based (95 of loan amount)</t>
  </si>
  <si>
    <t>If loan not paid within 30 days, money taken from MoKash savings or MM account. After that, 30 day rollover with 9% fee - may be denied future loans, credit information submitted to other banks/lenders/private credit bureaus</t>
  </si>
  <si>
    <t>bank</t>
  </si>
  <si>
    <t>Combined w/ DFS savings account</t>
  </si>
  <si>
    <t>Multiple</t>
  </si>
  <si>
    <t>L-Pesa</t>
  </si>
  <si>
    <t>http://www.mo-de.com/</t>
  </si>
  <si>
    <t>Kenya, Uganda, India</t>
  </si>
  <si>
    <t>MODE</t>
  </si>
  <si>
    <t>Nano</t>
  </si>
  <si>
    <t>Airtime credit loans, remittance transfer product</t>
  </si>
  <si>
    <t>Suvidhaa/Axis Bank</t>
  </si>
  <si>
    <t>https://www.capitalfloat.com/</t>
  </si>
  <si>
    <t>https://techcrunch.com/2016/05/12/capital-float-b/</t>
  </si>
  <si>
    <t>Capital Float</t>
  </si>
  <si>
    <t>used through website and app</t>
  </si>
  <si>
    <t>12 months</t>
  </si>
  <si>
    <t>varies based on type of business loan</t>
  </si>
  <si>
    <t>varies based on credit score (repayment period does as well, and based on type of business). Up to 2% processing fee</t>
  </si>
  <si>
    <t>passport/govt id, voter card, address, business location/legality</t>
  </si>
  <si>
    <t>business verification. No collateral required</t>
  </si>
  <si>
    <t>business owners</t>
  </si>
  <si>
    <t>uses formal financial data as well</t>
  </si>
  <si>
    <t>https://play.google.com/store/apps/details?id=co.tslc.cashe.android&amp;hl=en</t>
  </si>
  <si>
    <t>Cashe</t>
  </si>
  <si>
    <t>used through mobile app using social media profiles (Facebook, LinkedIn, Google Plus)</t>
  </si>
  <si>
    <t>15, 30, and 90 day repayment options</t>
  </si>
  <si>
    <t>facilitation fee-based (times)</t>
  </si>
  <si>
    <t>2 hours</t>
  </si>
  <si>
    <t>minutes (webindia)</t>
  </si>
  <si>
    <t>PAN card, address proof, salary slips and bank statement</t>
  </si>
  <si>
    <t>Repayment reminders through app. 7 day extension with additional fees (webindia). Further reminders and calls sent after default</t>
  </si>
  <si>
    <t>2-2.5% (webindia)</t>
  </si>
  <si>
    <t>targets 20-35 year olds (webindia)</t>
  </si>
  <si>
    <t>faster repayment leads to higher loan limits</t>
  </si>
  <si>
    <t>score determined is "Social Loan Quotient" (SLQ)</t>
  </si>
  <si>
    <t>https://slicepay.in/</t>
  </si>
  <si>
    <t>http://www.forbes.com/sites/krnkashyap/2016/10/14/as-indias-banks-stop-lending-borrowers-turn-to-alternate-lending-startups-for-capital/#31465b353be1, https://yourstory.com/2016/08/slicepay/</t>
  </si>
  <si>
    <t>SlicePay</t>
  </si>
  <si>
    <t xml:space="preserve">used through mobile app  </t>
  </si>
  <si>
    <t>up to 1 hour (your story)</t>
  </si>
  <si>
    <t xml:space="preserve">May include initial down payment and service charge (T&amp;C). </t>
  </si>
  <si>
    <t>students</t>
  </si>
  <si>
    <t>only allows members to buy specific online products (essentially an online credit card). Matches student with financing</t>
  </si>
  <si>
    <t>https://zestmoney.in</t>
  </si>
  <si>
    <t>ZestMoney</t>
  </si>
  <si>
    <t>https://vote4cash.in</t>
  </si>
  <si>
    <t>Vote for Cash</t>
  </si>
  <si>
    <t>Vote For Cash</t>
  </si>
  <si>
    <t>online platform, also has app</t>
  </si>
  <si>
    <t xml:space="preserve">depends on membership level plus length of loan. Processing fee of 1000 Rs for every loan. </t>
  </si>
  <si>
    <t>multiple (up to loan limit)</t>
  </si>
  <si>
    <t>10 Rs membership fee for registration</t>
  </si>
  <si>
    <t>within 24 hours (website says "instant," implies minutes)</t>
  </si>
  <si>
    <t>Membership levels have different loan maximums (silver = 30,000 Rs, gold = 40,000 Rs, platinum=60,000 Rs)</t>
  </si>
  <si>
    <t>within 24 hours</t>
  </si>
  <si>
    <t>PAN card, address proof, salary slips, bank details (6 months bank statements)</t>
  </si>
  <si>
    <t>SMS repayment reminder 24 hours before due date. In the case of default company reserves right to publish default information on users' FB page and LinkedIn. Borrower can extend due date up to 2 times (must apply &gt;24 hours before repayment date) - cost is 1500 Rs per extension</t>
  </si>
  <si>
    <t>500 Rs per day plus applicable daily interest</t>
  </si>
  <si>
    <t>no collateral req</t>
  </si>
  <si>
    <t>If customer is active without defaults, loan limit increased</t>
  </si>
  <si>
    <t>https://indialends.com</t>
  </si>
  <si>
    <t>India Lends</t>
  </si>
  <si>
    <t>6 banks</t>
  </si>
  <si>
    <t>6 non-bank financial companies</t>
  </si>
  <si>
    <t>used through android app and online platform</t>
  </si>
  <si>
    <t>APR rates are different for various bank partners</t>
  </si>
  <si>
    <t>1 hour</t>
  </si>
  <si>
    <t>2 days</t>
  </si>
  <si>
    <t>govt-issued ID, bank account</t>
  </si>
  <si>
    <t>credit cards, home loans</t>
  </si>
  <si>
    <t>targets entrepreneurs/salaried individuals</t>
  </si>
  <si>
    <t>some gift card offers for applying for loans</t>
  </si>
  <si>
    <t>only apply online, unsecured loans and credit reports</t>
  </si>
  <si>
    <t>https://www.lendbox.in</t>
  </si>
  <si>
    <t>Lendbox</t>
  </si>
  <si>
    <t>P2P</t>
  </si>
  <si>
    <t>P2P platform</t>
  </si>
  <si>
    <t>one of 30 in India</t>
  </si>
  <si>
    <t>used through online platform</t>
  </si>
  <si>
    <t>rates agreed on by borrower and investor. Listing fee of 1500 rs, processing fee based on APR</t>
  </si>
  <si>
    <t>identity card, passport, voter ID, bank statement, mobile bill, proof of income</t>
  </si>
  <si>
    <t>If EMI not paid by due date, bounce charge and additional interest charged. Lendbox also adds another processing charge</t>
  </si>
  <si>
    <t>250 rs bounce charge, 2% penal interest (per month?), 500 rs processing charge</t>
  </si>
  <si>
    <t>investor</t>
  </si>
  <si>
    <t>also looks at online spending patterns. Lendbox facilitates transactions between investors and borrowers using multiple platforms</t>
  </si>
  <si>
    <t>https://www.lendenclub.com/</t>
  </si>
  <si>
    <t>LendDenClub</t>
  </si>
  <si>
    <t>18 hours</t>
  </si>
  <si>
    <t>https://www.gyandhan.com</t>
  </si>
  <si>
    <t>Gyandhan</t>
  </si>
  <si>
    <t>http://www.quiklo.com/</t>
  </si>
  <si>
    <t>Quiklo</t>
  </si>
  <si>
    <t>student loans for online purchases</t>
  </si>
  <si>
    <t>https://www.krazybee.com/</t>
  </si>
  <si>
    <t>KrazyBee</t>
  </si>
  <si>
    <t>https://www.quickcredit.in/</t>
  </si>
  <si>
    <t>Quick Credit</t>
  </si>
  <si>
    <t>https://www.rupeelend.com/</t>
  </si>
  <si>
    <t>Ruppeelend</t>
  </si>
  <si>
    <t>Rupeelend</t>
  </si>
  <si>
    <t>https://www.faircent.com/</t>
  </si>
  <si>
    <t>Fair Cent</t>
  </si>
  <si>
    <t>https://www.i-lend.in/</t>
  </si>
  <si>
    <t>i-lend.in</t>
  </si>
  <si>
    <t>i-Lend</t>
  </si>
  <si>
    <t>InstaPaisa</t>
  </si>
  <si>
    <t>https://www.i2ifunding.com/</t>
  </si>
  <si>
    <t>i2ifunding</t>
  </si>
  <si>
    <t>http://earlysalary.com/</t>
  </si>
  <si>
    <t>EarlySalary</t>
  </si>
  <si>
    <t>https://www.moneyinminutes.in/</t>
  </si>
  <si>
    <t>Money in Minutes</t>
  </si>
  <si>
    <t>https://www.indiamoneymart.com/</t>
  </si>
  <si>
    <t>India Money Mart</t>
  </si>
  <si>
    <t>India Money Mart (IMM)</t>
  </si>
  <si>
    <t>http://cashcare.in/</t>
  </si>
  <si>
    <t>CashCare</t>
  </si>
  <si>
    <t>https://www.lendingkart.com/</t>
  </si>
  <si>
    <t>https://www.neogrowth.in/</t>
  </si>
  <si>
    <t>NeoGrowth</t>
  </si>
  <si>
    <t xml:space="preserve"> </t>
  </si>
  <si>
    <t>NeoGrowth Credit Pvt. Ltd.</t>
  </si>
  <si>
    <t>IIFL Asset Management, Quona Capital, Omidya Network, Aspada Investment Company, Khosla Impact, and Accion Frontier Inclusion Fund (AFIF)</t>
  </si>
  <si>
    <t>Internet</t>
  </si>
  <si>
    <t>In-house technology platform AdvanceSuite</t>
  </si>
  <si>
    <t>6 months bank statement, sales of more than 2 lacs per month from online channels, PAN card, address proof, and VAT certificate of business</t>
  </si>
  <si>
    <t>passport, PAN card, voter's ID, rent agreement, Adhaar card, VAT certificate of business</t>
  </si>
  <si>
    <t>3 to 5 days</t>
  </si>
  <si>
    <t>Depends on type of loan</t>
  </si>
  <si>
    <t>Loans for online sellers and businesses that use EDC card swipe machines, minimum of 2 years of business experience</t>
  </si>
  <si>
    <t>https://www.accion.org/content/fintech-start-neogrowth-raises-its-largest-equity-round-support-credit-access-entrepreneurs</t>
  </si>
  <si>
    <t>Reviews average card/online sales for company to forecast projected timeline for repayment (accion)</t>
  </si>
  <si>
    <t>Educational qualification, family background, reputation, competitiveness in the market, etc. (techstory). Focuses on current year's cash flows and business growth. Data determines the customer's intent to pay back a loan, quality of product/service, financial health of the business, and ability to survive with competition</t>
  </si>
  <si>
    <t>4 hours</t>
  </si>
  <si>
    <t>Lendingkart Technologies Private Limited</t>
  </si>
  <si>
    <t>Lendingkart</t>
  </si>
  <si>
    <t>At present, it is focusing on e-commerce vendors and plans to branch out in other domains in the near future including retail vendors, salaried people, self-employed individuals and small and micro merchants who are suppliers to large and medium-sized corporate.</t>
  </si>
  <si>
    <t>Exclusive to e-commerce</t>
  </si>
  <si>
    <t>Exclusive to e-commerse and businesses that use EDC card swipe machines</t>
  </si>
  <si>
    <t>Online, website</t>
  </si>
  <si>
    <t>Depends on the type of loan (1 of 4 types), repayment is based on monthly income</t>
  </si>
  <si>
    <t>Biweekly and monthly repayment options</t>
  </si>
  <si>
    <t>1% of sanctioned amount is charged as a one-time processing fee</t>
  </si>
  <si>
    <t>No pre-closure charges</t>
  </si>
  <si>
    <t>http://techstory.in/lendingkart/, https://yourstory.com/2016/06/lendingkart-funding-series-b/</t>
  </si>
  <si>
    <t>Aadri Infin Limited, Saama Capital, Mayfield Fund, Shailesh Mehta, and Ashvin Chadha (funders)</t>
  </si>
  <si>
    <t>Flipkart, Snapdeal, TradeIndia, Crasftvilla, Voonik, PayU, and Paytym (yourstory)</t>
  </si>
  <si>
    <t>2-5 minutes</t>
  </si>
  <si>
    <t>Either create an account on cashcare.in or select CashCare as a payment on any of CashCare's partner websites</t>
  </si>
  <si>
    <t>Payment for goods on partner websites</t>
  </si>
  <si>
    <t>CIBIL</t>
  </si>
  <si>
    <t>confirm email address, financial instruments, or using third party databases or other sources. May also ask for identifying documents (passport sized photo, copy of PAN card, Adhaar card, proof of address, last 6 months of bank statements, 3 months salary slip, and last 2 years of income tax returns)</t>
  </si>
  <si>
    <t>Minimum 5% down payment required for all purchases</t>
  </si>
  <si>
    <t>FabFurnish, ShopClues, ShopMonk, Edureka, DeZyre, CredR, Pricebaba, MakeMyTrip, LuxePolis, Centralmart.in, Flipkart, Snapdeal, Infibea, MobiKwik, Droom, Pricebaba</t>
  </si>
  <si>
    <t>2, only after 3 installments on the first loan are repaid</t>
  </si>
  <si>
    <t xml:space="preserve">May engage in collection efforts to recover amounts, which may involve contacting you directly, submitting your information to a collections agency, or taking legal action. May also report delayed payments to CIBIL and charge the customer. </t>
  </si>
  <si>
    <t>Individual borrowers and individual/corporate lenders are paired together on the website</t>
  </si>
  <si>
    <t>Rs. 1000 and .5% of the total amount invested for Lenders; Rs. 1000 along with 2% transaction charges of the loan amount for Borrowers</t>
  </si>
  <si>
    <t>Depends on credentials of the borrowers and the demand of the lenders in the marketplace</t>
  </si>
  <si>
    <t>IMM Marketplace online</t>
  </si>
  <si>
    <t>Determined on a case-by-case basis</t>
  </si>
  <si>
    <t>Both borrowers and lenders can participate in several loans at once</t>
  </si>
  <si>
    <t xml:space="preserve">Formal signing of the agreement. IMM does personal verification. </t>
  </si>
  <si>
    <t>IMM platform collects all the required Personal, Professional and Financial details of the registered members on our website for accomplishing this verification process. Both, Lender and Borrower can view and study these details and then take a rational decision to carry out their transaction.</t>
  </si>
  <si>
    <t>Borrower subject to a fine and additional interest</t>
  </si>
  <si>
    <t xml:space="preserve">Reduce monthly interest for the next loan that you take. Also get savings through Money In Minutes' partners. </t>
  </si>
  <si>
    <t xml:space="preserve">Capital Infussion Private Ltd. </t>
  </si>
  <si>
    <t xml:space="preserve">CIBIL, Experian, etc. </t>
  </si>
  <si>
    <t>750 rupees</t>
  </si>
  <si>
    <t xml:space="preserve">If you choose to neglect the loan obligations, Money in Minutes can take further action by registering a default on your credit history, passing information to a debt collection, or taking legal action. </t>
  </si>
  <si>
    <t>1 at a time</t>
  </si>
  <si>
    <t>We do a credit history check, Social scoring and have a look through your bank statement to determine your eligibility</t>
  </si>
  <si>
    <t xml:space="preserve">Name, address, phone numbers, employer, salary amount, and bank account details and nnumber. </t>
  </si>
  <si>
    <t>Social Worth Technologies</t>
  </si>
  <si>
    <t>Login through Facebook</t>
  </si>
  <si>
    <t>Combines traditional credit scoring with new social and online scoring technology-linked risk assessment concepts. Users of the application are able to login though their Facebook accounts, communicate the amount they need as a loan and a date they could settle it, submit basic documents, and get the money credited to their bank accounts. (crunchbase)</t>
  </si>
  <si>
    <t xml:space="preserve">Free to register account, but a one time listing fee of Rs. 100 is levied when the borrower asks for first loan. </t>
  </si>
  <si>
    <t>May perform physical verification along with matching the uploaded documents with hard copy/ID proof</t>
  </si>
  <si>
    <t>No charge for prepayment</t>
  </si>
  <si>
    <t xml:space="preserve">In case of delay of repayment, additional penal interest of 24% will be imposed. </t>
  </si>
  <si>
    <t xml:space="preserve">email and mobile number, as well as the following documents: PAN card; bank account statements of a salary account; email verification; salary slip (must make at least 3 lakhs); employment/company details; permanent and current address proof; highest education certificate </t>
  </si>
  <si>
    <t>https://yourstory.com/2016/03/i2ifunding/</t>
  </si>
  <si>
    <t>Individual borrowers and lenders. Lenders cannot loan more than 20% of the borrowers requested amount so that loan amounts are diversified. (yourstory)</t>
  </si>
  <si>
    <t>Rangde</t>
  </si>
  <si>
    <t>Website login</t>
  </si>
  <si>
    <t>Delhi based</t>
  </si>
  <si>
    <t>1-2 hours if physical verification is not required, 6-8 if the verification is required</t>
  </si>
  <si>
    <t>Physical verification, only if required by bank lender</t>
  </si>
  <si>
    <t xml:space="preserve">targets mid-sized NBFCS, mostly in Delhi but may expand in the future. </t>
  </si>
  <si>
    <t>https://letstalkpayments.com/exclusive-interview-with-nikhil-sama-founder-ceo-of-instapaisa/, https://www.google.com/url?sa=t&amp;rct=j&amp;q=&amp;esrc=s&amp;source=web&amp;cd=9&amp;cad=rja&amp;uact=8&amp;ved=0ahUKEwj42MPC--zQAhUHyGMKHSzPAs0QFghGMAg&amp;url=http%3A%2F%2Fwww.crowdfundinsider.com%2F2015%2F09%2F74543-fintech-innovation-and-alternative-lending-companies-on-the-rise-in-india-loancircle-instapaisa-instakash-lead-the-way%2F&amp;usg=AFQjCNFmQv5Z6pzGcDuaJ4kX7LfgIb01gg&amp;sig2=BV99u8d5eCph7n1mt6gjyw&amp;bvm=bv.141320020,d.cGc</t>
  </si>
  <si>
    <t>Registration includes providing information such as personal, professional, financial details which i-lend verifies. We also require documents to be submitted to verify the information provided by individuals. In addition to this, i-lend verifies information through other available resources. This is in line with the KYC norms set by RBI and followed across the BFSI sector.</t>
  </si>
  <si>
    <t>Angaros Group (Investor)</t>
  </si>
  <si>
    <t xml:space="preserve">One-time registration fee of Rs. 500, and on loan closure 3% of the loan amount is charged as processing fee to the borrower while the lenders pay 1% of the lending amount, whichever is higher. </t>
  </si>
  <si>
    <t>lender</t>
  </si>
  <si>
    <t>All EMIs will be presented on 7th working day of the month and late payment charges 24% p.a.  on the overdue amount, subject to a minimum amount of Rs. 100. For any of the above bounce, a fee of Rs.250/- will be charged on each bounce.</t>
  </si>
  <si>
    <t>https://yourstory.com/2012/06/i-lend-introduces-social-lending-india/</t>
  </si>
  <si>
    <t xml:space="preserve">Partners offer discounts when MIM members buy on their website. </t>
  </si>
  <si>
    <t>Must be full time with minimum monthly salary of 18,000</t>
  </si>
  <si>
    <t>Online Transactions</t>
  </si>
  <si>
    <t>Traditional financial history</t>
  </si>
  <si>
    <t>http://www.dignited.com/20282/mtn-mokash-10-things-need-know-mokash-micro-savings-loans/</t>
  </si>
  <si>
    <t>four different types of SME business loans</t>
  </si>
  <si>
    <t>http://news.webindia123.com/news/Articles/India/20161016/2970614.html, http://timesofindia.indiatimes.com/business/india-business/Indias-first-cash-giving-app-CASHe-launched/articleshow/51659515.cms, http://timesofindia.indiatimes.com/business/india-business/Payday-loans-emerging-as-nascent-market-in-India/articleshow/54981725.cms</t>
  </si>
  <si>
    <t>http://thetechportal.com/2016/09/19/zestmoney-emi-payback/, https://yourstory.com/2016/07/zestmoney/, https://letstalkpayments.com/forget-wallets-check-out-this-serious-fintech-product-being-built-in-india-zestmoney-for-instant-credit/</t>
  </si>
  <si>
    <t>12 partners</t>
  </si>
  <si>
    <t>Has particular online vendor partners (users can only spend on approved items) (yourstory)</t>
  </si>
  <si>
    <t xml:space="preserve">used through website  </t>
  </si>
  <si>
    <t>down payment required</t>
  </si>
  <si>
    <t>unclear</t>
  </si>
  <si>
    <t>Processing, interest, late, and extension fees (letstalkpayments)</t>
  </si>
  <si>
    <t>6-8 hours</t>
  </si>
  <si>
    <t>PAN card/Aadhaar/License/Passport/Voter ID, bank statement with address</t>
  </si>
  <si>
    <t>auto-debit on due date. Reminders sent by SMS and email 2-3 days before due date.</t>
  </si>
  <si>
    <t>May submit default information to credit bureaus</t>
  </si>
  <si>
    <t>need verifiable income source</t>
  </si>
  <si>
    <t>those with an income source who need access to credit</t>
  </si>
  <si>
    <t>payment option for online merchants. Downpayment required but then pay as you go (similar to online credit card). Scrapes data from bank statements (not from phone)</t>
  </si>
  <si>
    <t>http://www.gadgetsnow.com/tech-news/Beware-those-apps-websites-offering-loans-can-be-risky/articleshow/53250409.cms</t>
  </si>
  <si>
    <t>varies - based on application</t>
  </si>
  <si>
    <t>1% (gadget)</t>
  </si>
  <si>
    <t>https://www.techinasia.com/dsg-backs-indialends-bring-borrowers-creditworthy-pool</t>
  </si>
  <si>
    <t>partners carry loans on their books, no risk to India Lends</t>
  </si>
  <si>
    <t>depends on partner (sometimes unsecured)</t>
  </si>
  <si>
    <t>bank account verification</t>
  </si>
  <si>
    <t>http://www.crowdfundinsider.com/2016/07/88234-creditworthy-brief-indias-lendenclub-streamlines-p2p-lending-platform/, http://www.livemint.com/Industry/A9zOtt8IIHPV3doRIQGzII/Private-agencies-devise-new-credit-score-models-for-firstti.html</t>
  </si>
  <si>
    <t>3 month increments</t>
  </si>
  <si>
    <t>1500 Rs registration fee. Depending on credit score, loan match fee of 1500 rs or (2/3/4%), whichever is higher</t>
  </si>
  <si>
    <t>24 hours to 30 days (goal of 5 days)</t>
  </si>
  <si>
    <t>PAN card and bank account, address info, salary slips, photo, mobile number</t>
  </si>
  <si>
    <t>minimum 500 Rs</t>
  </si>
  <si>
    <t>0.3% (livemint)</t>
  </si>
  <si>
    <t>prepayment fees waived after 3 successful EMIs</t>
  </si>
  <si>
    <t>salaried individuals</t>
  </si>
  <si>
    <t>credit worthiness may increase with multiple loans</t>
  </si>
  <si>
    <t>online platform</t>
  </si>
  <si>
    <t>interest rate set through lender bidding process</t>
  </si>
  <si>
    <t>for loans from banks, percentage of loan charged (varies based on partner agreement). For private lenders/borrower, charge is 1% of loan amount each</t>
  </si>
  <si>
    <t>up to amount needed for education</t>
  </si>
  <si>
    <t xml:space="preserve">PAN card and bank account </t>
  </si>
  <si>
    <t>late fees</t>
  </si>
  <si>
    <t>collateral/cosigner not required, but encouraged</t>
  </si>
  <si>
    <t>scholarship platform</t>
  </si>
  <si>
    <t>students going to certain foreign schools</t>
  </si>
  <si>
    <t>student loan platform (also includes scholarship info). Currently only for higher education abroad</t>
  </si>
  <si>
    <t>Accel</t>
  </si>
  <si>
    <t>online vendors</t>
  </si>
  <si>
    <t>allocates EMI for products bought on site through online vendors, or applications like Amazon/Flipkart</t>
  </si>
  <si>
    <t>will allow prepayments but minimum EMI must be 3 months</t>
  </si>
  <si>
    <t>processing fee and down payment required (minimum 10% of loan amount)</t>
  </si>
  <si>
    <t xml:space="preserve">up to 2 days </t>
  </si>
  <si>
    <t>higher loans available with extra verification</t>
  </si>
  <si>
    <t>up to 2 days (for product fulfillment)</t>
  </si>
  <si>
    <t>Govt ID, Address proof, college ID</t>
  </si>
  <si>
    <t>auto debit on repayment dates from bank account</t>
  </si>
  <si>
    <t>background calls/verification</t>
  </si>
  <si>
    <t>students (currently only in Bangalore)</t>
  </si>
  <si>
    <t>3 month increments. Payments must be made via debit card</t>
  </si>
  <si>
    <t xml:space="preserve">varies based on credit score  </t>
  </si>
  <si>
    <t>up to credit limit</t>
  </si>
  <si>
    <t>24 hours</t>
  </si>
  <si>
    <t>minimum credit limit is 30,000 rs</t>
  </si>
  <si>
    <t>instant upon purchase</t>
  </si>
  <si>
    <t>PAN card, address, aadhaar/govt id, college id</t>
  </si>
  <si>
    <t>SMS/email reminder sent out 7 days before due date. Call 2 days before due date. In case of default, credit reported through partner NBFC</t>
  </si>
  <si>
    <t>1% of EMI per day</t>
  </si>
  <si>
    <t>physical verification</t>
  </si>
  <si>
    <t>college students at selected colleges</t>
  </si>
  <si>
    <t>on time payments/added personal info increase credit limit. Free offers/referrals earn bonus points for product discounts</t>
  </si>
  <si>
    <t>every loan set to 30 days, repayments encouraged ASAP</t>
  </si>
  <si>
    <t>interest varies daily. Service fee also charged on scale (% of loan amount), gradually increases and accrues over repayment period</t>
  </si>
  <si>
    <t>500 rs</t>
  </si>
  <si>
    <t>minutes (after registration)</t>
  </si>
  <si>
    <t>credit limit depends on membership level (20,000; 30,000; 50,000 rs)</t>
  </si>
  <si>
    <t>PAN card, address/govt id, last salary slip, 6 months bank account statement</t>
  </si>
  <si>
    <t>provider leverages social contacts in case of default (to pursue repayment), also initiates legal proceedings</t>
  </si>
  <si>
    <t>check of bank statements</t>
  </si>
  <si>
    <t>faster repayment leads to higher loan limits, lower interest rates</t>
  </si>
  <si>
    <t>http://economictimes.indiatimes.com/wealth/borrow/delhi-based-startup-rupeelend-helps-disburse-short-term-loans-within-hours-minutes/articleshow/53992605.cms</t>
  </si>
  <si>
    <t>4 partners (economic times)</t>
  </si>
  <si>
    <t>61-90 days possible?</t>
  </si>
  <si>
    <t>within 30 minutes</t>
  </si>
  <si>
    <t xml:space="preserve">24 hours  </t>
  </si>
  <si>
    <t>PAN card, employment proof, bank account, mobile number, address proof</t>
  </si>
  <si>
    <t>1% interest per day for 30 days past payment date</t>
  </si>
  <si>
    <t>may make calls to employers</t>
  </si>
  <si>
    <t>employed individuals</t>
  </si>
  <si>
    <t>lower interest rates for repayment</t>
  </si>
  <si>
    <t>loans funded through multiple lenders</t>
  </si>
  <si>
    <t>depends on agreement between investor and borrower</t>
  </si>
  <si>
    <t>up to loan limit</t>
  </si>
  <si>
    <t>48-72 hours for borrower analysis, loans posted for up to 30 days</t>
  </si>
  <si>
    <t>1,000,000 for business loans</t>
  </si>
  <si>
    <t>24-48 hours</t>
  </si>
  <si>
    <t>6 month increments. Repayment currently through check only</t>
  </si>
  <si>
    <t>agreed on by lenders/borrower. Max APR based on scan of lender listings on website</t>
  </si>
  <si>
    <t>varies (must be matched with lender)</t>
  </si>
  <si>
    <t>loan limit depends on credit score</t>
  </si>
  <si>
    <t>7-10 days</t>
  </si>
  <si>
    <t>provider will pursue defaulter legally, publish information publically on site</t>
  </si>
  <si>
    <t>minimum 100 rs late payment fee, 24% interest charge per annum on overdue amount</t>
  </si>
  <si>
    <t>individuals with bank account</t>
  </si>
  <si>
    <t>NY based, also partnered with Cove Ventures (IIFL)</t>
  </si>
  <si>
    <t>http://www.worldoflending.com/</t>
  </si>
  <si>
    <t>https://yourstory.com/2016/06/creditvidya-funding/</t>
  </si>
  <si>
    <t>World of Lending</t>
  </si>
  <si>
    <t>online platform, also has mobile app</t>
  </si>
  <si>
    <t xml:space="preserve">6 month increments. Also has 250 rs bounce charge. </t>
  </si>
  <si>
    <t>1500 rs listing fee</t>
  </si>
  <si>
    <t>varies (depends on lender matching)</t>
  </si>
  <si>
    <t>max of 2,500,000 rs for business loans</t>
  </si>
  <si>
    <t>Govt ID, Bank statements, income statements, signature/address/contact verification</t>
  </si>
  <si>
    <t>World of lending will pursue defaulters on behalf of lenders through collection agencies</t>
  </si>
  <si>
    <t>500 rs collection charges, 24% penal interest for delayed period</t>
  </si>
  <si>
    <t>verification of 6 months activity through bank, physical verification, reference checks</t>
  </si>
  <si>
    <t>business loans, corporate loans</t>
  </si>
  <si>
    <t>individuals with salaries/bank accounts, businesses</t>
  </si>
  <si>
    <t>also reviews traditional credit history and financial documents</t>
  </si>
  <si>
    <t>http://creditvidya.com/</t>
  </si>
  <si>
    <t>http://www.livemint.com/Industry/A9zOtt8IIHPV3doRIQGzII/Private-agencies-devise-new-credit-score-models-for-firstti.html</t>
  </si>
  <si>
    <t>Credit Vidya</t>
  </si>
  <si>
    <t>digital credit providers</t>
  </si>
  <si>
    <t>B2B scoring platform</t>
  </si>
  <si>
    <t>http://www.capitalfirst.com/</t>
  </si>
  <si>
    <t>Capital First</t>
  </si>
  <si>
    <t>B2B platform</t>
  </si>
  <si>
    <t>online, in person</t>
  </si>
  <si>
    <t>online platform, can also apply at physical branches</t>
  </si>
  <si>
    <t>"instant"</t>
  </si>
  <si>
    <t>bank (provider)</t>
  </si>
  <si>
    <t>Fullerton</t>
  </si>
  <si>
    <t>Bank using alternative data points</t>
  </si>
  <si>
    <t>48 months</t>
  </si>
  <si>
    <t>SME loans</t>
  </si>
  <si>
    <t>tech blog</t>
  </si>
  <si>
    <t>Cash care approves credit limits and then people can use this to purchase on partner websites</t>
  </si>
  <si>
    <t>0% for select merchants, but 15% for others</t>
  </si>
  <si>
    <t>Travel history</t>
  </si>
  <si>
    <t>http://www.thehindubusinessline.com/companies/get-finance-as-you-hit-the-order-now-button/article8386119.ece, https://www.techinasia.com/financing-online-shopping-cashcare</t>
  </si>
  <si>
    <t>Young people with salary jobs</t>
  </si>
  <si>
    <t>May take legal action and affect credit score</t>
  </si>
  <si>
    <t>young people 22-30 who are in their first job drawing a salary of Rs 30,000 or above per month (times of india)</t>
  </si>
  <si>
    <t>70 minutes (times of india)</t>
  </si>
  <si>
    <t>https://www.crunchbase.com/organization/earlysalary#/entity, http://timesofindia.indiatimes.com/city/pune/Early-Salary-to-use-borrowers-social-media-data-to-lend/articleshow/51114414.cms</t>
  </si>
  <si>
    <t>300 per transaction and 300 for the first time towards stamp duty (times of india)</t>
  </si>
  <si>
    <t>Payday loan program, borrowers sign up for first time loans</t>
  </si>
  <si>
    <t>Rs 45 Processing fee</t>
  </si>
  <si>
    <t>Type</t>
  </si>
  <si>
    <t>Mobile Money Platform</t>
  </si>
  <si>
    <t>Income level</t>
  </si>
  <si>
    <t>Reports to credit bureaus (Y/N)?</t>
  </si>
  <si>
    <t>Occupation details</t>
  </si>
  <si>
    <t>living habits</t>
  </si>
  <si>
    <t>Social, demographic details</t>
  </si>
  <si>
    <t>Nigeria</t>
  </si>
  <si>
    <t>http://www.diamondbank.com/personal/financial-inclusion/diamond-yello-account/</t>
  </si>
  <si>
    <t>Diamond</t>
  </si>
  <si>
    <t>Diamond Y'ello Account</t>
  </si>
  <si>
    <t>Planned; MM platform est. 2014</t>
  </si>
  <si>
    <t>Diamond Bank</t>
  </si>
  <si>
    <t>App; USSD</t>
  </si>
  <si>
    <t xml:space="preserve">Offers both a mobile phone app and a "USSD String" option (via SMS) </t>
  </si>
  <si>
    <t>This is a planned segment of a currently operating MM platform, details are so far hazy</t>
  </si>
  <si>
    <t>https://www.aellacredit.com/</t>
  </si>
  <si>
    <t>http://disrupt-africa.com/2016/02/nigerias-aella-credit-backed-as-it-looks-to-boost-access-to-finance/ http://techcabal.com/2015/09/18/heres-aella-credit-an-online-platform-to-borrow-money-in-hours/</t>
  </si>
  <si>
    <t>Aella Credit</t>
  </si>
  <si>
    <t>Google Play mobile app</t>
  </si>
  <si>
    <t>Unclear</t>
  </si>
  <si>
    <t>Fixed at 4% per month</t>
  </si>
  <si>
    <t>Instant</t>
  </si>
  <si>
    <t>Bank Verificiation Number (BVN) - Nigerian program to use biometrics to confirm banking customers' identity</t>
  </si>
  <si>
    <t>Checks BVN, must be employee to register</t>
  </si>
  <si>
    <t>Targeted at those who need pay day loans</t>
  </si>
  <si>
    <t>Planned decreases in interest rates for well-performing customers</t>
  </si>
  <si>
    <t>This product is only available to employees of companies who sign up for the service. The employees are able to receive a credit decision instantly through their algorithm, and the payments on the loan are taken directly from their pay checks. So far, the default rate is very low, pointing to fairly low risk</t>
  </si>
  <si>
    <t>https://www.paylater.ng/</t>
  </si>
  <si>
    <t xml:space="preserve">https://techpoint.ng/2016/04/04/paylater-ng-review/ </t>
  </si>
  <si>
    <t>One Finance</t>
  </si>
  <si>
    <t>Paylater</t>
  </si>
  <si>
    <t>For first time users max repayment period is 30 days, longer periods are unlocked later</t>
  </si>
  <si>
    <t>Initial one-time fee of up to N100</t>
  </si>
  <si>
    <t>Up to 24 hours</t>
  </si>
  <si>
    <t>For first time users loan max is N10,000, higher amounts are unlocked later</t>
  </si>
  <si>
    <t>Up to 72 hours</t>
  </si>
  <si>
    <t>BVN</t>
  </si>
  <si>
    <t>Account suspended; credit bureaus reported; collections agency involved</t>
  </si>
  <si>
    <t>Short online form; checks BVN; must have &gt;N100 in bank account to be eligible; SMS code to verify</t>
  </si>
  <si>
    <t>Users earn "badges" that can unlock: higher loan maximum amounts; lower rates; and "other special rewards"</t>
  </si>
  <si>
    <t>Seems to be a fairly standard product within the definition of digital credit we've defined. Unique aspect: app requires logging on to Facebook before communicating loan decision.</t>
  </si>
  <si>
    <t xml:space="preserve">https://www.lidya.co/ </t>
  </si>
  <si>
    <t xml:space="preserve">http://connectnigeria.com/articles/2016/11/comes-digital-bank-lidya-bank/ </t>
  </si>
  <si>
    <t>Lidya</t>
  </si>
  <si>
    <t>Planned; Launch seems set for late 2016, early 2017</t>
  </si>
  <si>
    <t>Unclear, website suggests app channel but no download available yet</t>
  </si>
  <si>
    <t>This is a planned product that is set to launch soon, there are very few details available currently. Lydia will be the first totally digital (branchless) bank in Nigeria.</t>
  </si>
  <si>
    <t xml:space="preserve">https://www.kiakia.co/ </t>
  </si>
  <si>
    <t>KiaKia Bits Ltd</t>
  </si>
  <si>
    <t>KiaKia</t>
  </si>
  <si>
    <t>Completely online product</t>
  </si>
  <si>
    <t>Any length between 7 and 30 days is available</t>
  </si>
  <si>
    <t>N600</t>
  </si>
  <si>
    <t>Within minutes</t>
  </si>
  <si>
    <t>Higher loan maximum can be unlocked with "trust points"</t>
  </si>
  <si>
    <t>Work identity card picture; BVN</t>
  </si>
  <si>
    <t>Repayment defaults incur fees per day in default</t>
  </si>
  <si>
    <t>Work Idenity Card picture; BVN; Attestation: verification by a third-party who is nominated in the loan application process by the user</t>
  </si>
  <si>
    <t>"Trust Points" are earned for on-time repayment; more trust points unlock lower rates and higher loan amounts</t>
  </si>
  <si>
    <t>Completely online product, amounts seem fairly high so maybe targeted at higher-income individuals or SMEs</t>
  </si>
  <si>
    <t xml:space="preserve">http://sterling.sociallenderng.com/ </t>
  </si>
  <si>
    <t xml:space="preserve">http://techcabal.com/2015/12/17/have-you-been-good-social-lender-gives-you-a-loan-based-on-your-social-media-rep/ </t>
  </si>
  <si>
    <t>BitCom</t>
  </si>
  <si>
    <t>Social Lender</t>
  </si>
  <si>
    <t>Sterling Bank</t>
  </si>
  <si>
    <t>App; Internet</t>
  </si>
  <si>
    <t>Seems to be available both by mobile app and online</t>
  </si>
  <si>
    <t>Website doesn't say what the minimum lending period is, just that the max is one month</t>
  </si>
  <si>
    <t>Unclear; this is set by the partner bank</t>
  </si>
  <si>
    <t>N100 for loans N1000-N3000; N200 for loans N3100-6900; N500 for loans N7000-N10000</t>
  </si>
  <si>
    <t>A maximum of N3,000 is available to first-time users</t>
  </si>
  <si>
    <t>Via "Social Audit" and checking against Sterling Bank account information</t>
  </si>
  <si>
    <t>"In a situation where a user is not be able to repay the cash request by the end of a 30 day period, user must roll over the cash request, this will be recognized as a new cash request. However, the user must pay the service charge by the end of the 30 day period regardless of repayment of the principal."</t>
  </si>
  <si>
    <t>Partner bank; also, some of the burden is shared by the "Social Guarantor"</t>
  </si>
  <si>
    <t>Must be Sterling Bank customer to enroll; "Social Reputation Scores" are evaluated by "Social Credit Officers" to determine the final loan decision; users also list "Social Guarantors" to attest to their identity</t>
  </si>
  <si>
    <t>"Online marketing via social media and various online portals"</t>
  </si>
  <si>
    <t>Greater maximum loan limits</t>
  </si>
  <si>
    <t>This product determines loan eligibility based on social media presence (right now they use data from Facebook and Twitter, planning to add more in the future); the algorithm scoring is provided by BitCom (parent company) and the terms of the loan are set by partner banks that use the product, currently only Sterling Bank is a partner</t>
  </si>
  <si>
    <t>http://solvesting.com/</t>
  </si>
  <si>
    <t>http://disrupt-africa.com/2015/02/p2p-lending-platform-solvesting-launches-kenya/</t>
  </si>
  <si>
    <t>Solvesting</t>
  </si>
  <si>
    <t>Seems to only be available online</t>
  </si>
  <si>
    <t>Varies</t>
  </si>
  <si>
    <t>Solvesting matches investors with SMEs, they don't set the terms</t>
  </si>
  <si>
    <t>3-4% management fee on the principle of loans</t>
  </si>
  <si>
    <t>Product aimed at providing business loans to SMEs in low-income areas</t>
  </si>
  <si>
    <t>Solvesting is more of a P2P lending marketplace than an actual digital credit product, but they use algorithms to determine the risk of loans posted to their marketplace</t>
  </si>
  <si>
    <t xml:space="preserve">http://www.slideshare.net/edwinmaina/welcome-to-mpepea-credit </t>
  </si>
  <si>
    <t>Raven Ltd.</t>
  </si>
  <si>
    <t>M-Pepea</t>
  </si>
  <si>
    <t>Safaricom</t>
  </si>
  <si>
    <t>Works as an addition to M-PESA on cell phones</t>
  </si>
  <si>
    <t>M-Pepea submits a monthly statement to customers' employer to deduct loan plus interest and fees from salary</t>
  </si>
  <si>
    <t>75 kshs per transaction</t>
  </si>
  <si>
    <t>Limited to 30000 kshs per month</t>
  </si>
  <si>
    <t>Customers must sign contract with employers who confirm employee's indentity and guarantee to deduct repayment from customer's salary</t>
  </si>
  <si>
    <t>Loans are disbursed to M-PESA account</t>
  </si>
  <si>
    <t>M-Pepea is only available to customers whose employer signs up for the service; it is only meant to provide small emergency loans that effectively act as pay-day loans or salary advances</t>
  </si>
  <si>
    <t>Branch Loan</t>
  </si>
  <si>
    <t>Privately Funded</t>
  </si>
  <si>
    <t>10000 clients</t>
  </si>
  <si>
    <t>Facebook Login</t>
  </si>
  <si>
    <t>Equitel</t>
  </si>
  <si>
    <t>Eazzy Loan</t>
  </si>
  <si>
    <t>Equity Bank</t>
  </si>
  <si>
    <t>PIN</t>
  </si>
  <si>
    <t>Airtime mins, calls, SMS, Bill Pay</t>
  </si>
  <si>
    <t>Eazzy Loan Plus</t>
  </si>
  <si>
    <t>Jumo</t>
  </si>
  <si>
    <t>AFB Financial, Kenya</t>
  </si>
  <si>
    <t>USSD</t>
  </si>
  <si>
    <t>0.5% daily</t>
  </si>
  <si>
    <t>&lt; 24 hours</t>
  </si>
  <si>
    <t>KCB M-Pesa</t>
  </si>
  <si>
    <t>KCB Bank Kenya</t>
  </si>
  <si>
    <t>&gt; 7 m clients</t>
  </si>
  <si>
    <t>Auto-debit from account, reports to credit bureau</t>
  </si>
  <si>
    <t>Savings: Fixed &amp; Target</t>
  </si>
  <si>
    <t>Micromobile</t>
  </si>
  <si>
    <t>Mobiloans</t>
  </si>
  <si>
    <t>Mjiajiri</t>
  </si>
  <si>
    <t>Profile</t>
  </si>
  <si>
    <t>Stima Sacco</t>
  </si>
  <si>
    <t>M-Pawa Sacco</t>
  </si>
  <si>
    <t>M-Advance/M-Pesa</t>
  </si>
  <si>
    <t>M-Shwari</t>
  </si>
  <si>
    <t>4.5 m users</t>
  </si>
  <si>
    <t xml:space="preserve">Savings  </t>
  </si>
  <si>
    <t>Has Deposit Insurance up to $1,200</t>
  </si>
  <si>
    <t>Okoa Stima</t>
  </si>
  <si>
    <t>Kenya Power</t>
  </si>
  <si>
    <t>10% of loan amount</t>
  </si>
  <si>
    <t>instantly</t>
  </si>
  <si>
    <t>National ID #</t>
  </si>
  <si>
    <t>turn off power</t>
  </si>
  <si>
    <t>Utility clients</t>
  </si>
  <si>
    <t>NA</t>
  </si>
  <si>
    <t>CRB</t>
  </si>
  <si>
    <t>AVLC Group</t>
  </si>
  <si>
    <t>Pesa na Pesa</t>
  </si>
  <si>
    <t>In person reg</t>
  </si>
  <si>
    <t>loan increase</t>
  </si>
  <si>
    <t>Pesa Pata</t>
  </si>
  <si>
    <t>Paddy Micro Invest.</t>
  </si>
  <si>
    <t>Kiosk, P2P</t>
  </si>
  <si>
    <t>FSD Africa</t>
  </si>
  <si>
    <t>PesaZetu</t>
  </si>
  <si>
    <t>Website</t>
  </si>
  <si>
    <t>6-10% of loan amount</t>
  </si>
  <si>
    <t>Trans</t>
  </si>
  <si>
    <t>Saida</t>
  </si>
  <si>
    <t>Greenshoe Capital</t>
  </si>
  <si>
    <t>Safaricom/Airtel</t>
  </si>
  <si>
    <t>Zidisha</t>
  </si>
  <si>
    <t>Zidisha loan</t>
  </si>
  <si>
    <t>5% startup + 5% per loan</t>
  </si>
  <si>
    <t>days</t>
  </si>
  <si>
    <t>Personal &amp; Group</t>
  </si>
  <si>
    <t>National ID</t>
  </si>
  <si>
    <t>Get Bucks</t>
  </si>
  <si>
    <t>SME/Business/AG</t>
  </si>
  <si>
    <t xml:space="preserve">Ag loans available </t>
  </si>
  <si>
    <t>Inuka Pap</t>
  </si>
  <si>
    <t>Article Profile</t>
  </si>
  <si>
    <t>Inuka Cash</t>
  </si>
  <si>
    <t>Mobile App</t>
  </si>
  <si>
    <t>prepaid electricity, airtime, insurance</t>
  </si>
  <si>
    <t>Kopo Kopo</t>
  </si>
  <si>
    <t>Mobile phone required? (y/n)</t>
  </si>
  <si>
    <t>1% of loan amount as appraisal fee</t>
  </si>
  <si>
    <t>2-3% of loan amount as appraisal fee</t>
  </si>
  <si>
    <t>21-27%</t>
  </si>
  <si>
    <t>2.5% of loan amount as negotiation fee</t>
  </si>
  <si>
    <t>a16z, formation8, khosla impact (investors)</t>
  </si>
  <si>
    <t>90 default days</t>
  </si>
  <si>
    <t>75% use loans to start or grow a business</t>
  </si>
  <si>
    <t>Experian</t>
  </si>
  <si>
    <t xml:space="preserve">Should the loan not be paid on the due date, the bank shall deman all money, including but not limited to: all loan appraisal fees due, fees rolled over, interest due, and principal loan due; all legal and other costs that the bank may incur in connection to money recovery; a fee to compensate the bank for reasonable estimate of any loss; and all money due and computed from the due date until the settlement in full. </t>
  </si>
  <si>
    <t xml:space="preserve">Look out for EazzyPay sign; at shops, supermarkets, airlines, petrol stations, hotels as well as online. 
</t>
  </si>
  <si>
    <t>partners with Equitel allow you to pay with no charges</t>
  </si>
  <si>
    <t>2 at a time</t>
  </si>
  <si>
    <t>It is a mobile-based banking service provided by Equity Bank (Kenya) Ltd that allows a customer to conveniently get a loan to meet their emergency needs with ease. Your initial credit limit is determined by the behaviour on both your Equity bank account and Equitel line usage. Various parameters that are used include; how frequent the customer banks in a month, the average amount that remains in the account, default history of the customer, CRB rating etc. All these are analysed, aggregated and based on this aggregate score a limit is awarded. If the score is too low the customer will not be awarded a limit.</t>
  </si>
  <si>
    <t>It is a term loan accessed via the mobile-based banking service provided by Equity Bank (Kenya) Ltd that allows a customer to conveniently get a loan payable in easy monthly instalments. Eazzy Plus also takes into account other term loans that a customer holds with the bank, thus if a customer has existing loans the limit awarded will be consumed by the outstanding loan balances.</t>
  </si>
  <si>
    <t>Kopa Cash</t>
  </si>
  <si>
    <t>Must be employed, no loans to students</t>
  </si>
  <si>
    <t xml:space="preserve">If you choose to provide partial early repayment, notify the bank before doing so. If you fully repay the loan early, notify the bank to receive a settlement quotation. This will include interest up to the date. If they loan term is greater than 12 months then the settlement will include an additional 30 days of interest. </t>
  </si>
  <si>
    <t xml:space="preserve">If you miss or underpay any payment, you may pay more overall, Kopa Cash may register your details with credit reference agencies, you may find it more difficult to obtain credit in the future, or legal proceedings could be taken against you. </t>
  </si>
  <si>
    <t>Unspecified fee</t>
  </si>
  <si>
    <t>&lt;30 minutes</t>
  </si>
  <si>
    <t>Pay Kopa Cash loan on Airtel money</t>
  </si>
  <si>
    <t>Build up a higher credit on future loans when paying current loan on time</t>
  </si>
  <si>
    <t>To qualify for the loan, the applicant simply needs to be over 18 years of age, and either in active business or employed and an Mpesa statement for the last 3 months. After a quick verification of identity, particulars and viability, the cash is instantly sent to the applicant's mobile phone. Kopa is specifically designed to cater for the unique needs of this fast-paced and digital society, so we have incorporated Social Media as one of the platforms used in the operations of Kopa.</t>
  </si>
  <si>
    <t>Online portal, login</t>
  </si>
  <si>
    <t>Be a registered and active Safaricom M-PESA customer. KCB has several ag specific loan products</t>
  </si>
  <si>
    <t>Loyalty Points, also increased loan limit by increased activity on KCB M-Pesa account, savings, and usage of M-Pesa services</t>
  </si>
  <si>
    <t>PIN or with Safaricom</t>
  </si>
  <si>
    <t>&gt;50,000 subscribers</t>
  </si>
  <si>
    <t xml:space="preserve">No additional information on website </t>
  </si>
  <si>
    <t>Once loan terms are approved and accepted, the loan goes to marketplace and is disbursed when fully funded</t>
  </si>
  <si>
    <t>goal of 2-3 days</t>
  </si>
  <si>
    <t>Transunion verification</t>
  </si>
  <si>
    <t>Calls and reminders, report to bureau, "blacklisting"</t>
  </si>
  <si>
    <t>Google Play, Android</t>
  </si>
  <si>
    <t>report to credit bureau, hand over to collection</t>
  </si>
  <si>
    <t>Phone insurance</t>
  </si>
  <si>
    <t>Zidisha Team Wiki</t>
  </si>
  <si>
    <t>P2P, Nonprofit</t>
  </si>
  <si>
    <t>Open account through website</t>
  </si>
  <si>
    <t>very flexible</t>
  </si>
  <si>
    <t>fee based (no interest)</t>
  </si>
  <si>
    <t>startup fee goes to reserve fund</t>
  </si>
  <si>
    <t>Local banks or M-Pesa disbursement</t>
  </si>
  <si>
    <t>Zidisha volunteers adjust terms to meet clients' needs</t>
  </si>
  <si>
    <t>Address, NID, Facebook  linked to Zidisha, Community leader as reference</t>
  </si>
  <si>
    <t>Investors vet potential clients. Zidisha does no vetting</t>
  </si>
  <si>
    <t>Airtel/Safaricom/Vodacom/Tigo</t>
  </si>
  <si>
    <t>"Weekly Repayment", # of weeks increase with loan size</t>
  </si>
  <si>
    <t>unspec</t>
  </si>
  <si>
    <t xml:space="preserve">Credit score to 0, terminate </t>
  </si>
  <si>
    <t>money transfer</t>
  </si>
  <si>
    <t>loan increase, lower interest rates, longer repayment</t>
  </si>
  <si>
    <t>Client inputs mobile # and "within minutes" they have an answer</t>
  </si>
  <si>
    <t>M-Pesa/Geo Trust</t>
  </si>
  <si>
    <t>My Bucks</t>
  </si>
  <si>
    <t>Android app, Google Play</t>
  </si>
  <si>
    <t>Repayment period personalized</t>
  </si>
  <si>
    <t>Personalized rates</t>
  </si>
  <si>
    <t>individualized</t>
  </si>
  <si>
    <t>NID, bank statement, paystub,Mpesa transaction summary</t>
  </si>
  <si>
    <t>Collections company, credit bureau report</t>
  </si>
  <si>
    <t>Paystub, Mpesa transaction summary (6 mos)</t>
  </si>
  <si>
    <t>money transfer, savings, utility payment</t>
  </si>
  <si>
    <t>FSD Article</t>
  </si>
  <si>
    <t>Grow</t>
  </si>
  <si>
    <t>percentage of daily sales deduct, no fixed term</t>
  </si>
  <si>
    <t>No interest</t>
  </si>
  <si>
    <t>no interest charged</t>
  </si>
  <si>
    <t>1% of cash advance</t>
  </si>
  <si>
    <t>client enters mobile number and receives a call back within a day to start loan process</t>
  </si>
  <si>
    <t>payments for goods &amp; services</t>
  </si>
  <si>
    <t>improved loan terms</t>
  </si>
  <si>
    <t>https://www.micromobile.co.ke/</t>
  </si>
  <si>
    <t>uses mobile app</t>
  </si>
  <si>
    <t>fee for single payment or two monthly repayments. Payment deducted from salary (through employer)</t>
  </si>
  <si>
    <t>Employer, Govt ID/passport</t>
  </si>
  <si>
    <t>bill pay, transfers to MM account</t>
  </si>
  <si>
    <t>employed</t>
  </si>
  <si>
    <t>http://www.mjiajiri.co.ke/index.html</t>
  </si>
  <si>
    <t>used USSD interface (through M-Pesa)</t>
  </si>
  <si>
    <t>200 ksh registration fee</t>
  </si>
  <si>
    <t xml:space="preserve">Mpesa account, or register </t>
  </si>
  <si>
    <t>mobile money (connect to Mpesa)</t>
  </si>
  <si>
    <t>increased loan limits for recruiting new members (40 ksh commission for registration, 50 kes per invite)</t>
  </si>
  <si>
    <t>similar to pyramid scheme (encouraging referrals)</t>
  </si>
  <si>
    <t>http://www.stima-sacco.com/</t>
  </si>
  <si>
    <t>used through Mpesa interface or android app</t>
  </si>
  <si>
    <t>varies (set by SACCO). pay through mpesa account (limit on transfers) (CGAP)</t>
  </si>
  <si>
    <t>varies (interest deducted befor dispersement) (CGAP)</t>
  </si>
  <si>
    <t>data from CGAP</t>
  </si>
  <si>
    <t>PIN/Mpesa account</t>
  </si>
  <si>
    <t>Savings, Bill Pay, Funds Transfer, airtime top ups</t>
  </si>
  <si>
    <t>http://www.safaricom.co.ke/personal/m-pesa/do-more-with-m-pesa/m-shwari</t>
  </si>
  <si>
    <t>https://www.cgap.org/blog/top-10-things-know-about-m-shwari</t>
  </si>
  <si>
    <t>used through SIM interface</t>
  </si>
  <si>
    <t>(CGAP)</t>
  </si>
  <si>
    <t>7.5% of loan amount (CGAP)</t>
  </si>
  <si>
    <t>PIN/Mpesa account/KYC/National ID</t>
  </si>
  <si>
    <t>loan repayment extended for additional 30 days, charged fee</t>
  </si>
  <si>
    <t>7.5% of outstanding balance</t>
  </si>
  <si>
    <t>must be M-pesa user for at least 6 months, and save on M-Shwari account. Loan amount frozen in M-Shwari savings account</t>
  </si>
  <si>
    <t>unbanked, low-income</t>
  </si>
  <si>
    <t>loan limit increases for early repayment</t>
  </si>
  <si>
    <t>http://www.safaricom.co.ke/personal/m-pesa/lipa-na-m-pesa/okoa-stima</t>
  </si>
  <si>
    <t>http://www.businessdailyafrica.com/Corporate-News/Mobile-soft-loans-for-power-consumers/539550-2666870-4yvjr4z/index.html</t>
  </si>
  <si>
    <t>Utility Company</t>
  </si>
  <si>
    <t>used through USSD interface</t>
  </si>
  <si>
    <t>1 (and up to 3 meters)</t>
  </si>
  <si>
    <t>10% of loan amount (subtracted from loan amount)</t>
  </si>
  <si>
    <t>instant</t>
  </si>
  <si>
    <t>10% of the loan amount (business daily africa)</t>
  </si>
  <si>
    <t>loans for utility payments only</t>
  </si>
  <si>
    <t>http://www.avlc-group.com/pesa-na-pesa</t>
  </si>
  <si>
    <t>https://www.loans.or.ke/pesa-na-pesa/</t>
  </si>
  <si>
    <t>website also mentions 10 day repayment period</t>
  </si>
  <si>
    <t>terms and conditions mention max loan of 100,000 ksh</t>
  </si>
  <si>
    <t>10% extension fee</t>
  </si>
  <si>
    <t>in person registration, collateral req, employer/salary verification</t>
  </si>
  <si>
    <t>office workers, entrepreneurs</t>
  </si>
  <si>
    <t>loan increase for early repayment</t>
  </si>
  <si>
    <t>http://pesapata.com/</t>
  </si>
  <si>
    <t>http://www.howwemadeitinafrica.com/pesa-pata-kenyas-next-big-innovation/</t>
  </si>
  <si>
    <t>agents (lenders) register through platform, and lend to known borrowers. Loans disbursed on scratch cards, then loaded into Mpesa. After physical meeting borrower uses USSD interface</t>
  </si>
  <si>
    <t>4 weekly repayments</t>
  </si>
  <si>
    <t>(howwemadeitafrica), CGAP reports 365% annualized</t>
  </si>
  <si>
    <t>100 ksh to register. 30% of loan amount charged as fee</t>
  </si>
  <si>
    <t>mpesa user (6 months), National ID</t>
  </si>
  <si>
    <t>reminder on due date</t>
  </si>
  <si>
    <t>5% interest fee per day.</t>
  </si>
  <si>
    <t>physical meeting between client and agent</t>
  </si>
  <si>
    <t xml:space="preserve">commission earned for lending to clients. </t>
  </si>
  <si>
    <t>agent commission scheme</t>
  </si>
  <si>
    <t>Our online and mobile platform brings together lenders and borrowers, creates credit profiles using our proprietary, new-age data based proxy credit score technology, matches borrowers to the best lenders for their profile, and executes lending transactions.</t>
  </si>
  <si>
    <t>6245 borrowers</t>
  </si>
  <si>
    <t>Banks operate as lenders</t>
  </si>
  <si>
    <t>IMM lenders get a return on their investments up to 24% per annum. Our platform uses the online data accessing technology to quickly determine the credit rating and risk factors of our applicants before enlisting them on our marketplace. Additionally, physical verification is also carried out to ensure that only authentic people participates on IMM.  Only those applicants, who satisfies our verification process will be registered as Lenders and Borrowers with IndiamoneyMart. It's only after the approval, applicants can then see each other’s profile and identify their match and carry out transactions on IndiaMoneyMart e-lending platform.</t>
  </si>
  <si>
    <t>Looks at name, mobile number, PAN number, date of birth, and uses this to access shopping and travel hisotry. Acts as online lending system for online purchases. Doesn't require bank account (FAQ), does require proof of employment and salary</t>
  </si>
  <si>
    <t xml:space="preserve">Individuals register themselves on i-lend as borrower or lender. Registration includes providing information such as personal, professional, financial details which i-lend verifies. We also require documents to be submitted to verify the information provided by individuals. In addition to this, i-lend verifies information through other available resources. This is in line with the KYC norms set by RBI and followed across the BFSI sector.
</t>
  </si>
  <si>
    <t>Total</t>
  </si>
  <si>
    <t>B2B</t>
  </si>
  <si>
    <t>Bank</t>
  </si>
  <si>
    <t xml:space="preserve"> (30,000 lakhs for self-employed businessmen)</t>
  </si>
  <si>
    <t>5,00,000 Rs. for repeat borrowers. Must be in multiples of Rs. 5000</t>
  </si>
  <si>
    <t>20,000 Lakh</t>
  </si>
  <si>
    <t>1000000 Kshs</t>
  </si>
  <si>
    <t>100 Kshs</t>
  </si>
  <si>
    <t xml:space="preserve">Default warnings sent on 31st and 61st day. In case of no payment, repayment period extended 7 days, fee charged. After 60 days account is forcibly closed (default reported to credit bureaus). </t>
  </si>
  <si>
    <t>Online auto repayment, Repayment powered by Zenith Bank</t>
  </si>
  <si>
    <t>Repayment powered by Guaranty Trust Bank, Online auto repayment</t>
  </si>
  <si>
    <t>Credit Score Model is based on 20+ parameters in addition to CIBIL score. Requires loan requirement personal details, employment history, and financial details. investors receive up to 30% returns with Principle Protection. i2i diligently evaluates the credit risk of each of the loan projects, post which it assigns risk category and recommends an interest rate for that project (a borrower can borrow at an interest rate which is higher than or equal to this rate). This helps the borrowers as well as the investors to have a benchmark interest rate. In the process, the investors get an opportunity to earn higher 'risk adjusted returns' while the borrowers get an opportunity to get funded at the lowest cost possible as per their risk profile and market based demand. We also provide legal and recovery support to investors in case of default by any borrower.</t>
  </si>
  <si>
    <t>Retail</t>
  </si>
  <si>
    <t>Hybrid</t>
  </si>
  <si>
    <t>Online Platform</t>
  </si>
  <si>
    <t>potentially a scam - website seems less than legitimate</t>
  </si>
  <si>
    <t>with default, fee of 250 Rs to each lender and 250 Rs to Lendenclub for each defaulted EMI. Payment is directly debited from account. lendenclub has borrower default funds for those not classified as "very high risk"</t>
  </si>
  <si>
    <r>
      <t xml:space="preserve">scoring platform not as clear, supposedly using "100" data points. </t>
    </r>
    <r>
      <rPr>
        <b/>
        <sz val="11"/>
        <color theme="1"/>
        <rFont val="Calibri"/>
        <family val="2"/>
        <scheme val="minor"/>
      </rPr>
      <t>lendenclub has borrower default funds for those not classified as "very high risk"</t>
    </r>
  </si>
  <si>
    <t>Fixed deposit and equity investing</t>
  </si>
  <si>
    <t>http://techcabal.com/2015/12/01/kopo-kopo-micro-lending-switch/</t>
  </si>
  <si>
    <t>individualized loan terms vary</t>
  </si>
  <si>
    <t>https://www.instapaisa.com/</t>
  </si>
  <si>
    <t>7.5% and above, rate varies on borrower characteristics</t>
  </si>
  <si>
    <t>30% per loan</t>
  </si>
  <si>
    <t>Median</t>
  </si>
  <si>
    <t>Mode</t>
  </si>
  <si>
    <t>Mean</t>
  </si>
  <si>
    <t>Avg Min (Local)</t>
  </si>
  <si>
    <t>Avg Min (USD)</t>
  </si>
  <si>
    <t>Avg Max (Local)</t>
  </si>
  <si>
    <t>Avg Max (USD)</t>
  </si>
  <si>
    <t>Uganda (1)</t>
  </si>
  <si>
    <t>For lenders:  minimum is Rs. 25,000</t>
  </si>
  <si>
    <t>9% fee</t>
  </si>
  <si>
    <t xml:space="preserve">"Any delay or default will attract severe penalty." i2i provides legal and recovery support to investors in case of default, with a legally enforceable agreemtn signed between the two parties. . I2I also collects undated checks from borrowers as security. </t>
  </si>
  <si>
    <t>Consolidated Data Types</t>
  </si>
  <si>
    <t>Mobile Money Data</t>
  </si>
  <si>
    <t>Mobile Phone Data</t>
  </si>
  <si>
    <t>Traditional Financial History Data</t>
  </si>
  <si>
    <t>Online Activity and Social Media</t>
  </si>
  <si>
    <t>Previous Digital Credit Loans</t>
  </si>
  <si>
    <t>Other Personal Information</t>
  </si>
  <si>
    <t xml:space="preserve"> For women and can be for ag, but doesn't seem to allow borrowers to freely enter. Intended for investors that want to freely enter. https://www.rangde.org/</t>
  </si>
  <si>
    <t>Count of Products with  either DFS/non-digital</t>
  </si>
  <si>
    <t>MSME loans, two-wheeler loans</t>
  </si>
  <si>
    <t>http://timesofindia.indiatimes.com/business/india-business/Faircent-introduces-loans-against-collateral/articleshow/54719067.cms</t>
  </si>
  <si>
    <t>two-wheeler loans (new partnership, times of india)</t>
  </si>
  <si>
    <t>Technology Channel</t>
  </si>
  <si>
    <t>App; SMS</t>
  </si>
  <si>
    <t>Model</t>
  </si>
  <si>
    <t>Other</t>
  </si>
  <si>
    <t>Standard</t>
  </si>
  <si>
    <t>Nano Credit</t>
  </si>
  <si>
    <t>Provider</t>
  </si>
  <si>
    <t>Year Established</t>
  </si>
  <si>
    <t>Primary Source</t>
  </si>
  <si>
    <t>Planned</t>
  </si>
  <si>
    <t>blanks indicated no clear info on website</t>
  </si>
  <si>
    <t>Capital First Website</t>
  </si>
  <si>
    <t>Capital Float Website</t>
  </si>
  <si>
    <t>Cash Care Website</t>
  </si>
  <si>
    <t>Web India October 2016</t>
  </si>
  <si>
    <t>EarlySalary Website</t>
  </si>
  <si>
    <t>Fair Cent Website</t>
  </si>
  <si>
    <t>Gyandhan Website</t>
  </si>
  <si>
    <t>i-Lend Website</t>
  </si>
  <si>
    <t>i2ifunding Website</t>
  </si>
  <si>
    <t>India Lends Website</t>
  </si>
  <si>
    <t>Lendingkart Technologies Pvt. Ltd.</t>
  </si>
  <si>
    <t>India Money Mart Website</t>
  </si>
  <si>
    <t>InstaPaisa Website</t>
  </si>
  <si>
    <t>KrazyBee Website</t>
  </si>
  <si>
    <t>Lendbox Website</t>
  </si>
  <si>
    <t>LenDenClub Website</t>
  </si>
  <si>
    <t>Lendingkart Website</t>
  </si>
  <si>
    <t>Money in Minutes Website</t>
  </si>
  <si>
    <t>United News of India August 2016</t>
  </si>
  <si>
    <t>NeoGrowth Website</t>
  </si>
  <si>
    <t>Quick Credit Website</t>
  </si>
  <si>
    <t>Quiklo Website</t>
  </si>
  <si>
    <t>Rupeelend Website</t>
  </si>
  <si>
    <t>SlicePay Website</t>
  </si>
  <si>
    <t>Vote For Cash Website</t>
  </si>
  <si>
    <t>World of Lending Website</t>
  </si>
  <si>
    <t>ZestMoney Website</t>
  </si>
  <si>
    <t>Branch Website</t>
  </si>
  <si>
    <t>Equitel Website</t>
  </si>
  <si>
    <t>Soft Kenya February 2016</t>
  </si>
  <si>
    <t>Tech Cabal December 2015</t>
  </si>
  <si>
    <t>KCB M-Pesa Website</t>
  </si>
  <si>
    <t>Kopa Cash Website</t>
  </si>
  <si>
    <t>IT News Africa May 2015</t>
  </si>
  <si>
    <t>SlideShare November 2011</t>
  </si>
  <si>
    <t>M-Shwari Website</t>
  </si>
  <si>
    <t>Mjiajiri Website</t>
  </si>
  <si>
    <t>Micromobile Website</t>
  </si>
  <si>
    <t>Okoa Stime Website</t>
  </si>
  <si>
    <t>Pesa na Pesa Website</t>
  </si>
  <si>
    <t>Pesa Pata Website</t>
  </si>
  <si>
    <t>PesaZetu Website</t>
  </si>
  <si>
    <t>Saida Website</t>
  </si>
  <si>
    <t>Get Bucks Website</t>
  </si>
  <si>
    <t>Solvesting Website</t>
  </si>
  <si>
    <t>L-Pesa Website</t>
  </si>
  <si>
    <t>Aella Credit Website</t>
  </si>
  <si>
    <t>Diamond Y'ello Website</t>
  </si>
  <si>
    <t>KiaKia Website</t>
  </si>
  <si>
    <t>Connect Nigeria November 2016</t>
  </si>
  <si>
    <t>Paylater Website</t>
  </si>
  <si>
    <t>Social Lender Website</t>
  </si>
  <si>
    <t>M-Pawa Website</t>
  </si>
  <si>
    <t>Tala Website</t>
  </si>
  <si>
    <t>Tigo Nivushe Website</t>
  </si>
  <si>
    <t>Timiza Cash Website</t>
  </si>
  <si>
    <t>All Africa August 2016</t>
  </si>
  <si>
    <t>MoKash Website</t>
  </si>
  <si>
    <t>M-pesa</t>
  </si>
  <si>
    <t>M-Pesa, others</t>
  </si>
  <si>
    <t>Airtel/Safaricom/Vodacom</t>
  </si>
  <si>
    <t>scoring info</t>
  </si>
  <si>
    <t>http://creditvidya.com/Content/datalab.html</t>
  </si>
  <si>
    <t>From product/Bank/MNO website?</t>
  </si>
  <si>
    <t>http://www.cgap.org/blog/digital-credit-kenya-time-celebration-or-concern, http://www.itnewsafrica.com/2015/05/kenyas-stima-introduces-m-pawa/</t>
  </si>
  <si>
    <t>Rates seem fixed at 0.8% per day for new users</t>
  </si>
  <si>
    <t>Interest rate starts at 1% per day</t>
  </si>
  <si>
    <t>https://www.bajajfinserv.in/finance/digital-product-finance/salaried-digital-product-finance.aspx</t>
  </si>
  <si>
    <t>Bajaj Finserv</t>
  </si>
  <si>
    <t>Bitbond</t>
  </si>
  <si>
    <t>http://www.thehindubusinessline.com/business-wire/biz2credit-to-revolutionize-the-300-billion-indian-funding-market-through-online-financing/article8686523.ece</t>
  </si>
  <si>
    <t>Biz2Credit</t>
  </si>
  <si>
    <t xml:space="preserve">https://finomena.com/faqs/ </t>
  </si>
  <si>
    <t>Finomena</t>
  </si>
  <si>
    <t>http://flexiloans.in/</t>
  </si>
  <si>
    <t>http://www.indifi.com/</t>
  </si>
  <si>
    <t>Indifi</t>
  </si>
  <si>
    <t>Instakash</t>
  </si>
  <si>
    <t xml:space="preserve">https://kissht.com/faq/ </t>
  </si>
  <si>
    <t>Kissht</t>
  </si>
  <si>
    <t>https://www.lazypay.in/faq.html</t>
  </si>
  <si>
    <t>Lazypay</t>
  </si>
  <si>
    <t>https://www.loanmeet.com/faqs/faqs/lenderquestions</t>
  </si>
  <si>
    <t>LoanMeet</t>
  </si>
  <si>
    <t>https://www.rupaiyaexchange.com/p2p-loans-india/</t>
  </si>
  <si>
    <t>Rupaiya Exchange</t>
  </si>
  <si>
    <t>download app on mobile</t>
  </si>
  <si>
    <t>Rs 749</t>
  </si>
  <si>
    <t>Listed under "Fees and Charges" for Smart Phone, Laptop, or Tablet purchases</t>
  </si>
  <si>
    <t>“BFL Reward Points” shall mean the reward points obtained by the Customer in connection with the use of EMI Card as per BFL Rewards program.</t>
  </si>
  <si>
    <t>Borrower doesn't pay an APR, only a transaction fee</t>
  </si>
  <si>
    <t>Public Company listed on NYSE and BSE</t>
  </si>
  <si>
    <t>Bajaj Holdings and Investments LTD</t>
  </si>
  <si>
    <t>https://www.bitbond.com/resources/loans/loans-in-india/</t>
  </si>
  <si>
    <t>Says that borrower can repay on their own terms: six weeks to six years</t>
  </si>
  <si>
    <t>Bitcoin</t>
  </si>
  <si>
    <t>based on Bitcoin technology</t>
  </si>
  <si>
    <t>relevant in country credit bureau</t>
  </si>
  <si>
    <t>"Instant and on the spot", "within 60 seconds"</t>
  </si>
  <si>
    <t>loans are for technology products purchased at retail partner stores</t>
  </si>
  <si>
    <t xml:space="preserve">no funds distributed, rather a deal ID is provided once approved (within 60 seconds) </t>
  </si>
  <si>
    <t>Payment Account Number Card, Deal ID #</t>
  </si>
  <si>
    <t>Works independently of banks</t>
  </si>
  <si>
    <t>"within just a few days"</t>
  </si>
  <si>
    <t>Secure online password</t>
  </si>
  <si>
    <t>1-3%</t>
  </si>
  <si>
    <t>Origination fees range based on loan length</t>
  </si>
  <si>
    <t>open an account online</t>
  </si>
  <si>
    <t xml:space="preserve">As low as 7.7% p.a. but max rate varies depending on creditworthiness and loan terms </t>
  </si>
  <si>
    <t>Late fees are invoiced to borrowers and Bitbond retains the rights to seek collection. A default is defined as a loan not being paid completely within 90 days of loan maturity</t>
  </si>
  <si>
    <t>Bitbond "verifies" all borrowers before they access the marketplace. Checks are based on credit bureau info, type of employment, Paypal info, eBay score, country of residence and Bitcoin payment history</t>
  </si>
  <si>
    <t>Bitbond is a German P2P company that uses Bitcoin technology. All contracts are subject to German law</t>
  </si>
  <si>
    <t>Infotech Pvt. Ltd</t>
  </si>
  <si>
    <t>Gargantuan consulting services firm: Data, IT, security, supply chain, etc.</t>
  </si>
  <si>
    <t>Aadhaar card number or passport and voter ID card, 12 months' bank statements</t>
  </si>
  <si>
    <t>Govt. ID</t>
  </si>
  <si>
    <t>CIBIL (Credit Info Bureau India)</t>
  </si>
  <si>
    <t>max 1 year</t>
  </si>
  <si>
    <t>Rs. 249</t>
  </si>
  <si>
    <t>Initial processing fee</t>
  </si>
  <si>
    <t>from 1 to 6 months</t>
  </si>
  <si>
    <t>Audited Financial Statements and Tax Receipts</t>
  </si>
  <si>
    <t>Flexiloans</t>
  </si>
  <si>
    <t xml:space="preserve">FlexiLoans Technologies </t>
  </si>
  <si>
    <t>Bajajfinserv offers personal, home, business, and doctors loans. Their personal loan characteristics fit our definition of digital credit: online approval in five mins and cash disbursement within 72 hours</t>
  </si>
  <si>
    <t>http://www.biz2credit.in/personal-loans</t>
  </si>
  <si>
    <t>This webpage shows their partner banks</t>
  </si>
  <si>
    <t>https://yourstory.com/2016/06/biz2credit-to-revolutionize-indian-funding-market/….. https://www.newswire.com/biz2credit-introduces-bizanalyzer/77465</t>
  </si>
  <si>
    <t>Tata Capital, Citibank, Standard Charter, Capital First, Fullerton India, Axis</t>
  </si>
  <si>
    <t>Website lists various interest rates from partner banks</t>
  </si>
  <si>
    <t>Website says that they do not charge a fee to borrowers</t>
  </si>
  <si>
    <t>Biz2Credit offers personal and business loans through its online platform. It uses its Biz Analyzer technology to create a score for businesses applying for loans</t>
  </si>
  <si>
    <t>download app from Google Play</t>
  </si>
  <si>
    <t>Fees vary depending on asset class</t>
  </si>
  <si>
    <t xml:space="preserve">Flexiloans offers businesses working capital loans and equipment financing options. They appear to target only SMEs. </t>
  </si>
  <si>
    <t>https://www.techinasia.com/finomena-loan-startup-gets-matrix-funding</t>
  </si>
  <si>
    <t>Mentions in FAQs that interest will not be more than 8-12%</t>
  </si>
  <si>
    <t xml:space="preserve">Finomena finances retail purchases such as mobile phones, laptops, household appliances, and furniture. Applicants either go online or downloads their app and applies.  They can paste the URL for the product of their interest from various Biz2Credit partners. Finomena also target millenials (see link "Other") and heavily use alternative data. </t>
  </si>
  <si>
    <t>http://www.livemint.com/Companies/LFvxGq8t3LxywlcaaIhsmO/Indifi-Technologies-to-use-fresh-funds-raised-to-create-new.html</t>
  </si>
  <si>
    <t>ndifi offers unsecured loans to MSMEs in select industry segments through its partner NBFCs and banks (livemint). It has four NBFC partners and two bank partners</t>
  </si>
  <si>
    <t>apply online</t>
  </si>
  <si>
    <t>Depends on type of business (livemint)</t>
  </si>
  <si>
    <t> It charges a fee from the lender which is received in parts throughout the life of the loan (livemint)</t>
  </si>
  <si>
    <t>72 hours</t>
  </si>
  <si>
    <t>bank account, govt id</t>
  </si>
  <si>
    <t>business to business loans</t>
  </si>
  <si>
    <t>http://www.livemint.com/Companies/vcVbaaDTw9YeBB1IWnHR7O/Cant-get-a-loan-Alternative-lending-startups-here-to-help.html</t>
  </si>
  <si>
    <t>Can pay weekly, every two weeks, or monthly</t>
  </si>
  <si>
    <t>20% per annum for line of credit</t>
  </si>
  <si>
    <t>48 hours</t>
  </si>
  <si>
    <t>car loans, line of credit</t>
  </si>
  <si>
    <t>ecommerce sellers</t>
  </si>
  <si>
    <t>This asks for a lot of business data, applies only to ecommerce SME</t>
  </si>
  <si>
    <t>https://yourstory.com/2017/01/kissht-krishnan-vishwanathan-collateral-free-loans/</t>
  </si>
  <si>
    <t>mentions financing partners?</t>
  </si>
  <si>
    <t>apply online or through app</t>
  </si>
  <si>
    <t>another scheme requires a minimum of 1 month</t>
  </si>
  <si>
    <t>depends on period of repayment? Not clear on if it's an APR</t>
  </si>
  <si>
    <t>downpayment of 25% of product required</t>
  </si>
  <si>
    <t>Aadhaar, govt id, bank account</t>
  </si>
  <si>
    <t>fee for skipping an installment or for a late installment. Provider may contact defaulter through legal means</t>
  </si>
  <si>
    <t>2.5% of principle outstanding (up to 6-month loans), 4% of principle outstanding (more than 6-month loans)</t>
  </si>
  <si>
    <t>requires bank account</t>
  </si>
  <si>
    <t>targets students</t>
  </si>
  <si>
    <t>low or no rates of interest</t>
  </si>
  <si>
    <t>PayU</t>
  </si>
  <si>
    <t>merchants, other financiers</t>
  </si>
  <si>
    <t xml:space="preserve">apply online  </t>
  </si>
  <si>
    <t>website says no charges</t>
  </si>
  <si>
    <t>up to maximum allowed</t>
  </si>
  <si>
    <t>fee for participating merchants</t>
  </si>
  <si>
    <t>id, address, email, phone</t>
  </si>
  <si>
    <t>reminder 3 days after due date</t>
  </si>
  <si>
    <t>18% of statement balance per day (also says rs 10 per day). Will proceed to charge other methods of payment, and then pursue payment in person</t>
  </si>
  <si>
    <t>provider; financial partner</t>
  </si>
  <si>
    <t>those with bank accounts</t>
  </si>
  <si>
    <t>https://medium.com/@LoanMeet/loanhistory-in-a-new-day-for-p2p-lending-in-india-c7e4f207b268#.m3cenbg2d</t>
  </si>
  <si>
    <t>private lenders, banks, NBFCs</t>
  </si>
  <si>
    <t>varies based on matched lender. Seems like it's per month?</t>
  </si>
  <si>
    <t>Business loans up to 60 lacs</t>
  </si>
  <si>
    <t>govt id, bank statements, address proof, PAN card</t>
  </si>
  <si>
    <t>2% penal interest per month. Fee of 500 rs</t>
  </si>
  <si>
    <t>business loans, vehicle loans, rent/home improvement loans</t>
  </si>
  <si>
    <t>business loans 12-36 months</t>
  </si>
  <si>
    <t>APR, varies based on match</t>
  </si>
  <si>
    <t>500 rs processing fee, closing fee based on loan amount</t>
  </si>
  <si>
    <t>Business loans 50,000-7,000,000 rs</t>
  </si>
  <si>
    <t>up to 60 days (listed on exchange)</t>
  </si>
  <si>
    <t>identify proof, address proof, income proof</t>
  </si>
  <si>
    <t>may pursue through collections agencies, may publically publish name on site</t>
  </si>
  <si>
    <t>48% APR penal interest or 50 rs per day, whichever is higher, plus collection agency fees</t>
  </si>
  <si>
    <t xml:space="preserve">business loans </t>
  </si>
  <si>
    <t>personal and business loans</t>
  </si>
  <si>
    <t>http://instakash.in/</t>
  </si>
  <si>
    <t>http://www.crowdfundinsider.com/2016/07/88022-online-lender-creditexchange-raises-500000-seed-round-participation-kuber-financial/</t>
  </si>
  <si>
    <t>CreditXchange (website now calls It Qbera)</t>
  </si>
  <si>
    <t>10 minutes</t>
  </si>
  <si>
    <t>Standard/Retail</t>
  </si>
  <si>
    <t>Stated on website</t>
  </si>
  <si>
    <t>2-3%</t>
  </si>
  <si>
    <t>Offers unsecured personal loans to individuals. Uses a proprietary risk assesment model to determine creditworthiness. Sources do not offer details.</t>
  </si>
  <si>
    <t>http://www.deal4loans.com/loans/loan/bajaj-finserv-flexi-loan-benefits-information/</t>
  </si>
  <si>
    <t>Found on deal4loans website (link "Other")</t>
  </si>
  <si>
    <t>Not specified</t>
  </si>
  <si>
    <t>http://www.financialexpress.com/industry/banking-finance/how-indifi-technologies-helps-you-in-getting-small-loan/264668/</t>
  </si>
  <si>
    <t>This is where the interest rates were identified</t>
  </si>
  <si>
    <t>varies based on matched lender. We found a reference for the interest rate it is linked in "Non-bank/MNO source"</t>
  </si>
  <si>
    <t>per month</t>
  </si>
  <si>
    <t>http://www.qbera.com/</t>
  </si>
  <si>
    <t>Standardized APR Min</t>
  </si>
  <si>
    <t>Standardized APR Max</t>
  </si>
  <si>
    <t>FlexiLoans</t>
  </si>
  <si>
    <t>Interest Rate Timeframe (daily/weekly/monthly/annual)</t>
  </si>
  <si>
    <t>Per month</t>
  </si>
  <si>
    <t>Per annum</t>
  </si>
  <si>
    <t>per annum</t>
  </si>
  <si>
    <t>Per day</t>
  </si>
  <si>
    <t>Per week</t>
  </si>
  <si>
    <t>7.5 per 6 months, 15 per annum</t>
  </si>
  <si>
    <t>Interest Rate Min</t>
  </si>
  <si>
    <t>Interest Rate Max</t>
  </si>
  <si>
    <t>Interest Rate Timeframe: Daily, Weekly, Monthly, or Yearly?</t>
  </si>
  <si>
    <t>APR - Notes</t>
  </si>
  <si>
    <t>Exact Text from Website Regarding Interest Rate</t>
  </si>
  <si>
    <t>Source(s) Corresponding With Text</t>
  </si>
  <si>
    <t>CGAP APR Information (if available) (http://www.cgap.org/blog/digital-credit-kenya-time-celebration-or-concern)</t>
  </si>
  <si>
    <t xml:space="preserve">Nothing on product website. 
Aella’s is fixed at 4 percent per month. Quick mathematicians may sum it up to 48 percent per annum, and they’d be right. But not so fast, there’s a difference. “The difference between us and the banks is that we loan on a short term basis, which means you can pay down your loan at any time, usually three to nine months, which is not an option banks give. This way, you can limit your loan footprint since you can pay back in one month which would accrue just 4%. </t>
  </si>
  <si>
    <t>http://techcabal.com/2015/09/18/heres-aella-credit-an-online-platform-to-borrow-money-in-hours/</t>
  </si>
  <si>
    <t>12-170%</t>
  </si>
  <si>
    <t>from site: The final lending rate for various products offered by BFL will be arrived at after taking into account market reputation, interest, credit and default risk in the related business segment, historical performance of similar homogeneous clients, profile of the borrower, tenure of relationship with the borrower, repayment track record of the borrower in case of existing customer, subventions available, deviations permitted, future potential, group strength, overall customer yield, nature and value of primary and collateral security, etc. Such information is gathered based on information provided by the borrower, credit reports, market intelligence and information gathered by field inspection of the borrower’s premises.
from bankbazaar: 16%
https://www.bankbazaar.com/bajaj-finserv-personal-loan-interest-rates.html</t>
  </si>
  <si>
    <t>https://www.bankbazaar.com/bajaj-finserv-personal-loan-interest-rates.html</t>
  </si>
  <si>
    <t>from site: Low interest business loans, as low as 7.7%, Thereupon Bitbond proposes the borrower a certain interest rate according to criteria defined by Bitbond.</t>
  </si>
  <si>
    <t>Personal loan interest rates offered by various banks. Rates listed by partners, we took min and max</t>
  </si>
  <si>
    <t>BIL reserves the right (in its sole and absolute discretion) to issue, decline to issue a loan and/or vary the terms of any loan depending on its assessment of the credit profile of each individual borrower from time to time. The terms of the loan and the interest rate payable in relation to each loan application will be displayed on the App.</t>
  </si>
  <si>
    <t>https://branch.co/tou</t>
  </si>
  <si>
    <t>Interest information was found here: https://www.myloancare.in/personal-loan/capital-first</t>
  </si>
  <si>
    <t>Capital First offers an interest of 16.00% to 24.00% on personal loan.</t>
  </si>
  <si>
    <t>Varies based on credit score and type of business</t>
  </si>
  <si>
    <t xml:space="preserve">18-24%. The Company has laid down appropriate internal principles and procedure in determining interest rates, processing fees and other charges. The Company has adopted an interest rate model taking into account relevant factors such as, cost of funds, margin and risk premium, etc. and determine the rate of interest to be charged for loans and advances. The rate of interest and the approach for gradations of risk and rationale for charging different rate of interest to different categories of customers shall be communicated explicitly in the sanction letter.
</t>
  </si>
  <si>
    <t>https://www.capitalfloat.com/regulatory</t>
  </si>
  <si>
    <t>The interest charged on loans offered by our financing partners range between 15% to 25% Annualised Percentage Rate (APR). (0% APR is also offered by select merchants as part of their promotional offers/schemes etc.) A processing fee is also charged for facilitating the value added financing option to the customer. We strive to be transparent and fair and An interest charged or fees payable by the Financing Partner will be clearing communicated in Indian rupees and an Annual Percentage Rate (APR) so that you can know exactly what you are paying for as part of the application process. We never charge any compounding interest, prepayment fees or any other hidden fees.</t>
  </si>
  <si>
    <t>https://apply.cashcare.in/app/assets/faq.scala.html</t>
  </si>
  <si>
    <t>Changes based on the repayment period</t>
  </si>
  <si>
    <t>We charge you 1.5% flat interest for a 15-day loan. If you are unable to repay within the 15-day period, we will automatically extend your loan to another 15 days with an additional 2% interest For a 30-day loan, we charge you 3% flat interest. If you are unable to repay your loan within 30 days, we would be glad to extend your credit period by another 7 days without any extra fee. However, any subsequent delays would incur a 2% flat interest fee (including the 7-day grace period) on subsequent weeks thereafter For the 90-day loan, we charge you a flat 2.5% interest / per month. A 7-day interest-free grace period will be offered for repayment of your dues at the end of every paying month. However, any subsequent delays would incur a 2% flat interest fee (including the 7-day grace period) on subsequent weeks thereafter</t>
  </si>
  <si>
    <t>https://www.cashe.co.in/faq/</t>
  </si>
  <si>
    <t>Direct from website</t>
  </si>
  <si>
    <t>Loan amounts range from Rs.50,000 to Rs.5,00,000. APR ranges from 14% to 24%. Loan lengths range from 12 to 36 months. Administration fee ranges from 2% to 3%.</t>
  </si>
  <si>
    <t>http://www.qbera.com/personal-loans-in-bangalore.html</t>
  </si>
  <si>
    <t>website says loans currently unavailable?</t>
  </si>
  <si>
    <t>Opposing findings on interest rate, not sure where the minimum 24% comes from but 2.5 times 12 is 30% max</t>
  </si>
  <si>
    <t xml:space="preserve">Our general interest rate is 2.5% p.m.
Interest rate of 24-30%
</t>
  </si>
  <si>
    <t>http://earlysalary.com/faqs-salaried-applicants/; http://economictimes.indiatimes.com/small-biz/startups/earlysalary-an-app-to-avail-short-term-loans-through-smartphones/articleshow/51114062.cms</t>
  </si>
  <si>
    <t>The Interest rate chargeable shall be as set out in the Banking Act comprising the Central Bank Rate (“CBR”) plus a margin of 4%. The CBR currently being 10% per annum, the effective interest rate is thus 14% per annum. This rate is subject to change as stipulated by law.
On the one month loan, Equity charges an appraisal fee of one per cent (that also attracts a 10 per cent excise duty), which is added to the interest that comes to no more than 1.17 per cent as per the legal limit.</t>
  </si>
  <si>
    <t>http://ke.equitybankgroup.com/Eazzy-Loan-Terms-Conditions-Final.pdf; http://www.nation.co.ke/business/KCB-stops-three--six-month-M-Pesa-loans-after-rate-cut/996-3399690-q7l76n/</t>
  </si>
  <si>
    <t>The Interest rate chargeable shall be as set out in the Banking Act comprising the Central Bank Rate (“CBR”) plus a margin of 4%. The CBR currently being 10% per annum, the effective interest rate is thus 14% per annum. This rate is subject to change as stipulated by law.</t>
  </si>
  <si>
    <t>http://ke.equitybankgroup.com/Eazzy-Plus-Loan-Terms%20-Conditions-Final.pdf</t>
  </si>
  <si>
    <t>12-30 suggested, depends on agreement between investor and borrower</t>
  </si>
  <si>
    <t xml:space="preserve">The interest rate on the loan is calculated dynamically based on the agreed rate of interest between Lender(s) and the Borrower. A maximum ceiling is set by the Faircent automated underwriting system. Post that, all negotiations are mutual between the borrower and lender with no intervention from Faircent. Since, the loan requirement will be fulfilled by more than one Lender; different interest rates will be applicable for the amounts funded by each lender. This is explained through an illustration below.
A: Maximum recommended interest rates are assigned to each borrower by an automated underwriting mechanism that uses the personal and financial information provided by borrowers across more than 35 criteria to risk-asses the borrowers and understand the strength of their credit profile. The interest rate thus assigned ranges from 12% to 30%. However, final interest rates can only be decided between the concerned Borrower and Lenders who are free to negotiate without any intervention from Faircent. It’s a reverse auction model where Borrowers are empowered to reject a Lender offer and make counter-offers. Thus, the lowest bidder wins.
</t>
  </si>
  <si>
    <t>https://www.faircent.com/interest-rates-and-fees; https://www.faircent.com/faircent-faq</t>
  </si>
  <si>
    <t>The interest rate charged on your loan is decided by our banking partners who approve your loan, and is done on a reducing basis as compliant with RBI regulations. We ensure that overall, you do not end up paying more than 8-12% additional on your product. For example, if your product costs Rs. 20,000, you will pay interest in the range of Rs. 140 to Rs. 200 per month over the course of 12 months.</t>
  </si>
  <si>
    <t>Information found at http://www.deal4loans.com/loans/loan/bajaj-finserv-flexi-loan-benefits-information/</t>
  </si>
  <si>
    <t>We may charge Processing fee to facilitate the loan towards legal and documentation charges. You may be charged penal charges for late or irregular payment behavior.</t>
  </si>
  <si>
    <t>This exists in more than one country, and the terms vary by country (for example they are in South Africa and the APR is 60%)</t>
  </si>
  <si>
    <t>Annual Percentage Rate: Each client is given a personalised rate. 77% is the highest possible APR which may apply.</t>
  </si>
  <si>
    <t>https://za.getbucks.com/</t>
  </si>
  <si>
    <t>73, 61, 49%</t>
  </si>
  <si>
    <t>The service enables existing and new Kopo Kopo customers to take cash advances of up to 3 million Kenya Shillings (US$ 29,300), with the borrowers paying a 1% fee in lieu of interest.</t>
  </si>
  <si>
    <t>Interest rate set through lender bidding process</t>
  </si>
  <si>
    <t>We charge a usage fee, which is charged only if/when two users enter into an agreement to give/receive funds.
The interest rate is set by the bids of the investors. In the event of a tie, the bid placed earliest will be declared the winner.</t>
  </si>
  <si>
    <t>Varies, set by SACCO</t>
  </si>
  <si>
    <t>May also be 12-36% based on the sliding scale, 12-30 was reported on a blog</t>
  </si>
  <si>
    <t>At the time of listing a loan, a borrower can set any interest rate equal to or above the i2i Recommended Interest Rate. However, if the borrower does not accept the i2i Recommended Interest Rate, i2i will refund all the fees (except the fee for borrower registration / creating borrower account), if any, as per Terms &amp; Conditions. The borrower can then increase this interest rate during the period of listing to attract more investors.
A blog says the rates ranged between 12-30%</t>
  </si>
  <si>
    <t>https://www.i2ifunding.com/faqs#borrowerfaq; https://www.i2ifunding.com/borrow-money-online; https://www.technoven.com/i2i-funding-review/</t>
  </si>
  <si>
    <t>Agreed on by lenders/borrower. Max APR based on scan of lender listings on website appears to be at least 24%</t>
  </si>
  <si>
    <t>This means, the interest rates are determined by the borrowers and lenders and not i-lend. i-lend only charges a fixed transaction fee. Unlike banks, i-lend does not make any money over the difference, in lending or borrowing rates.
The rate of interest applicable to the said loan as at the date of execution of this agreement is…………..………, compounded with the monthly rests on the outstanding balance, namely the balance of loan and unpaid interest and costs, charges and expenses outstanding at the end of the month. 
According to YourStory, interest rates start at 12%</t>
  </si>
  <si>
    <t>https://www.i-lend.in/how-it-works; https://www.i-lend.in/legal-agreements/loan-agreement-between-borrower-and-investor; https://yourstory.com/2012/06/i-lend-introduces-social-lending-india/</t>
  </si>
  <si>
    <t xml:space="preserve">In India, Personal Loans starts from 11.49% and goes up to 35% per annum depending upon personal circumstances, credit assessment procedures and other related factors. Interest rates may also differ from lender to lender depending upon the credit score, Income, Loan amount, tenure.
</t>
  </si>
  <si>
    <t>https://indialends.com/personal-loan</t>
  </si>
  <si>
    <t>returns will vary in-between 12% to 24% per Annum, depending on the chosen Borrower in the transaction. (source: site)</t>
  </si>
  <si>
    <t>Information found at http://www.financialexpress.com/industry/banking-finance/how-indifi-technologies-helps-you-in-getting-small-loan/264668/</t>
  </si>
  <si>
    <t xml:space="preserve">“We are extending loans to segments who find it difficult to access loans from formal lending institutions. Our loans are available at an interest rate of 16-24 per cent. </t>
  </si>
  <si>
    <t>Found on website. States 20%, but also gives a range.</t>
  </si>
  <si>
    <t>Weekly, Fortnightly or Monthly repayment options available Loans at 20% per annum.  Fix Terms Loan upto 25 Lakhs 18%-24%</t>
  </si>
  <si>
    <t>http://instakash.in/smb-form.html</t>
  </si>
  <si>
    <t>No mention of rates on product website, other sites, or terms and conditions</t>
  </si>
  <si>
    <t>1.16% per month</t>
  </si>
  <si>
    <t>Access loans at attractive low interest rates of 1.16% per month with a one off negotiation fee of 2.5%. The cost for the one month loan is 3.66% with excise duty applicable on fees.
Unless otherwise agreed in writing, interest on overdrawn accounts, loan accounts or
any other facility granted, at any rate or rates as the Bank may determine from time
to time, but not exceeding the maximum allowed by law, which rate or rates may be
different for different accounts. Such interest will be calculated on daily balances and
debited monthly. 
 In consideration of the Bank granting you the loan, you shall pay monthly interest on
the loan at our prevailing interest rate on loans, which will be set at no more than
4% p.a. above the prevailing Central Bank Rate (CBR) or such other base lending rate as may be
determined by the Central Bank of Kenya (CBK). We shall accordingly revise the applicable rate or
rates of interest in accordance with the CBR as published from time to time and give you notice of
changes to our prevailing interest rate on loans.</t>
  </si>
  <si>
    <t>https://ke.kcbbankgroup.com/home/loans/mobile/kcb-m-pesa; https://ke.kcbbankgroup.com/images/downloads/KCB_MPESA_TERMS_AND_CONDITONS.pdf</t>
  </si>
  <si>
    <t>Rates seem fixed at 0.8% per day for new users (not sure where this came from)</t>
  </si>
  <si>
    <t>Our loan rates could be as high as 240% APR (Annual Percentage Rate).</t>
  </si>
  <si>
    <t>https://www.kiakia.co/ (under Index of Terms)</t>
  </si>
  <si>
    <t>Similar to pyramid scheme</t>
  </si>
  <si>
    <t>Loan terms are from 3 to 12 months. This could be an annual range</t>
  </si>
  <si>
    <t>The interest rate depends on the product and the period of repayment that you choose. Generally it is in the range of 5% to 15%.</t>
  </si>
  <si>
    <t>.5% daily (could not find citation to support this)</t>
  </si>
  <si>
    <t>Where the Interest Rate is variable or the other charges may be varied under this Agreement the statement shall indicate clearly and concisely that the information contained in the statement is valid only until the rates of interest or charges are varied.</t>
  </si>
  <si>
    <t>http://www.kopacash.com/terms-conditions/terms-and-conditions.html</t>
  </si>
  <si>
    <t xml:space="preserve">Varies based on credit score  </t>
  </si>
  <si>
    <t>What are the interest rates that you guys are charging?
We decide the interest rate based on the creditworthiness of the documents provided by you. In most cases however, it shall be the best rate available in the market.</t>
  </si>
  <si>
    <t>https://www.krazybee.com/faq</t>
  </si>
  <si>
    <t>No information neither on website nor on terms and conditions</t>
  </si>
  <si>
    <t>May be 20-24% according to blog. Rates agreed on by borrower and investor</t>
  </si>
  <si>
    <t>The better deal you are able to strike with the investors the lower will be your interest rate.
The loans are at an average rate of 20-24 per cent per annum
Since, you will be receiving a loan from multiple investors, your interest rate will be a weighted average of the individual loan parts.</t>
  </si>
  <si>
    <t>https://www.lendbox.in/borrowers#5; http://www.financialexpress.com/industry/banking-finance/small-loans-of-rs-5000-to-rs-2-lakhs-startups-like-cashcare-lendbox-come-to-help/238828/</t>
  </si>
  <si>
    <t>Blog suggests 12.5-30%</t>
  </si>
  <si>
    <t>Interest rate is curated for individual borrower based on our internal credit rating process after analyzing different parameters. Better the LenDen Score lesser the interest rate on your loan. It is unlike Banks/NBFCs, where the main parameter is your credit history.</t>
  </si>
  <si>
    <t>https://www.lendenclub.com/Borrowing/; https://www.quora.com/How-safe-is-money-in-P2P-platform-in-India</t>
  </si>
  <si>
    <t>No information on rates on sites</t>
  </si>
  <si>
    <t>There are no hidden charges. Our Group NBFC levy only one time processing fee equal to 1% of the sanctioned amount (personal loans)
for Business loans: The company aims at simplifying the credit evaluation process, through efficient use of technology, making loan disbursement in three days at fair interest rates, it said. (source: https://yourstory.com/2015/11/lendingkart-paytm-tie-up/)</t>
  </si>
  <si>
    <t>no information on site or in other sites</t>
  </si>
  <si>
    <t>Information found at bottom of page alongside "Repayment and APR</t>
  </si>
  <si>
    <t>The APR charged on the loan starts from 12 %. For high risk borrowers, the highest APR would be 30%.</t>
  </si>
  <si>
    <t>https://www.loanmeet.com/howitworks</t>
  </si>
  <si>
    <t>No information about specific rates</t>
  </si>
  <si>
    <t xml:space="preserve">Borrowing with L-Peas is also much cheaper than borrowing from other financial institutions. This is because borrowing costs have been kept at an all-time low, since the services has lowered its interest rates for all its micro-loan products. </t>
  </si>
  <si>
    <t>https://l-pesa.com/tz/news/view/lpesa-reduced-interest-rates/eDREb21KV0YzNjdIMWluUE9MaWwzUT09</t>
  </si>
  <si>
    <t>85-130%</t>
  </si>
  <si>
    <t>Maximum APR varies</t>
  </si>
  <si>
    <t>You enjoy easy and cheap loan at 0%.</t>
  </si>
  <si>
    <t>http://www.mjiajiri.co.ke/terms.html</t>
  </si>
  <si>
    <t>while loans on Tala (an online microcredit provider) attract a monthly interest rate of 15%.
Source: https://qz.com/768713/kenyans-got-the-better-loan-terms-they-wanted-but-banks-still-arent-ready-to-lend/</t>
  </si>
  <si>
    <t>https://qz.com/768713/kenyans-got-the-better-loan-terms-they-wanted-but-banks-still-arent-ready-to-lend/</t>
  </si>
  <si>
    <t xml:space="preserve">Not sure if I put 0% or not. </t>
  </si>
  <si>
    <t>No interest, just a fixed finance charge and a cash advance fee
The interest rate applied to the unpaid principal balance…is 0%.</t>
  </si>
  <si>
    <t>https://www.mobiloans.com/terms-and-conditions; https://www.nerdwallet.com/blog/loans/mobiloans-payday-loans/</t>
  </si>
  <si>
    <t>No information</t>
  </si>
  <si>
    <t>Competitive interest rates. In consideration of the Bank granting you the Loan, you shall pay the Bank a facility fee being 9% of the Loan amount (the “Facility Fee”). The Facility Fee shall be paid by you in arrears in addition to the Loan.</t>
  </si>
  <si>
    <t>Website says max APR is 360%, but also gives a range of .1-1% daily, which amounts to an APR greater than 360%</t>
  </si>
  <si>
    <t>Maximum Annual Percentage Rate?  Maximum Annual Percentage Rate( APR) - 360%
Eg- On a loan of 10000/- Rupees for 90 days, total interest @1% payable is 6525/- Rupees. Total Amount payable ( Principal + Interest)= 16525/- ( Sixteen Thousand Five Hundred Twenty Five Rupees Only) 
* Payable in 3 EMI
Rate of interest - 0.1% to 1% Per Day</t>
  </si>
  <si>
    <t>https://www.moneyinminutes.in/; https://www.moneyinminutes.in/our-charges.php</t>
  </si>
  <si>
    <t xml:space="preserve">No interest fee, only facilitation fee </t>
  </si>
  <si>
    <t>There is no interest charged. There is only facilitation fee of 9% of the loan amount requested charged only once for each loan taken in 30 days.</t>
  </si>
  <si>
    <t>https://vodacom.co.tz/mpesa/mpawa/faq</t>
  </si>
  <si>
    <t>Varies (interest deducted befor dispersement) (CGAP)</t>
  </si>
  <si>
    <t>In consideration of the Sacco granting you the Loan, you shall pay the Sacco  an interest rate as determined by the sacco. The Interest shall be deducted upfront from the total Loan advanced. Interest rate is subject to change from time to time at the Sacco ’s sole discretion.</t>
  </si>
  <si>
    <t>http://www.stima-sacco.com/index.php/mpawa</t>
  </si>
  <si>
    <t>Not sure if it is 15, or 10-15</t>
  </si>
  <si>
    <t>The loan is repaid through a check-off system from the borrower’s salary at an interest rate ranging between 10 to 15%.
M-Pepea charges about a 10 percent interest rate.
We will be submitting monthly statement to the employer requesting the employer deduct from your salary the amount withdrawn plus a fixed interest fee of 15% exclusive of withdrawal and transaction fees.</t>
  </si>
  <si>
    <t>http://afritorial.com/m-pepea/; http://www.africastrictlybusiness.com/news-analysis/faba-africa-africans-m-pepea; http://www.slideshare.net/edwinmaina/welcome-to-mpepea-credit</t>
  </si>
  <si>
    <t>No interest rate</t>
  </si>
  <si>
    <t>“There is no interest levied on M-Shwari loans. What we have is a one off facilitation fee of 7.5 per cent charged at disbursement,” Mr Eric Muriuki, the general manager new business ventures at CBA told the Daily Nation.
Micro Credit (Loan) Loan Facilitation Fee 7.5%</t>
  </si>
  <si>
    <t>http://www.nation.co.ke/business/MShwari-loan-charge-not-interest-CBA-tells-customers/996-3386682-3cgjj5z/; https://www.safaricom.co.ke/personal/m-pesa/do-more-with-m-pesa/m-shwari#1</t>
  </si>
  <si>
    <t>No information on website</t>
  </si>
  <si>
    <t xml:space="preserve">NeoGrowth has adopted an Interest rate policy taking into account relevant factors such as cost of funds, margin, risk premium etc. to determine the rate of interest to be charged on annualised basis for loans and advances and same is disclosed to the borrower in the loan application form and also disseminated on the website of the company.
For interest rates, please contact your executive by filling our application form:
</t>
  </si>
  <si>
    <t>https://www.neogrowth.in/fair-practice-code; http://blog.neogrowth.in/index.php/2015/01/25/neogrowth-business-loan-interest-rate/</t>
  </si>
  <si>
    <t>Most importantly, as the product is fee based no interest can be accumulated in the event of default and acquiring a loan will not affect mobile or Tigo Pesa accounts in any way” ~Ruan Swanepoel</t>
  </si>
  <si>
    <t>http://www.dignited.com/18013/tigo-tanzania-launches-tigo-nivushe-nano-lending-scheme/</t>
  </si>
  <si>
    <t>Not sure if a facility fee is counted as interest rate</t>
  </si>
  <si>
    <t xml:space="preserve">Okoa Stima is charged a facility fee of 10% of value of the top up meaning you will receive tokens worth 10% less the amount requested. For example, if you request KShs. 1,000, you will receive top up worth KShs. 900, with KShs. 100 retained as facilitation fee.
</t>
  </si>
  <si>
    <t>http://www.safaricom.co.ke/personal/m-pesa/lipa-na-m-pesa/okoa-stima#1</t>
  </si>
  <si>
    <t>91% and up</t>
  </si>
  <si>
    <t>Provided both a range and stated 1% a day, went with the range because this includes 1% a day</t>
  </si>
  <si>
    <t>A Paylater loan attracts a 1% daily interest charge.
APR: Keep in mind that depending on the duration of the Paylater loan, the annual percentage rate (APR) on a Paylater loan can vary from 346% to 380%.
Short-term loans are extremely helpful in emergency cases, but rather expensive if compared with other types of loans and should be used with care and not for a long term need. You can find more information in our Frequently Asked Questions (FAQs) section.</t>
  </si>
  <si>
    <t>Not from product website</t>
  </si>
  <si>
    <t>Borrowing a loan from pesa na pesa is simply through your mobile phone by dialling*415*33# .The lender gives micro loans of up to ksh5000.A good repayment history will make your loan limit increased.The interest rate is 10%weekly.
For Pesa na Pesa loans collateral is required as stated above. Minimum loan amount is Kshs.500 while maximum is Kshs.10, 000. Repayment duration is 10 days. Loan interest rate is 10%.</t>
  </si>
  <si>
    <t>http://www.loans.info.ke/2016/05/pesa-na-pesa-m-pesa-loans-in-kenya.html; https://www.loans.or.ke/pesa-na-pesa/</t>
  </si>
  <si>
    <t>8.2.6. In consideration of Pesa Pata granting you the Loan, you shall pay Pesa Pata an Interest fee being 30% of the Loan amount (the “Interest Fee”). The mpesa fee for sending repayments shall be paid by you.</t>
  </si>
  <si>
    <t>http://pesapata.com/terms-conditions/</t>
  </si>
  <si>
    <t>We are currently piloting 3 loan products for 28 day loans. Interest rates for borrowers vary from 6% to 10%.
Borrowers are charged a fee of 10% of outstanding loan principal on amounts not paid on schedule and on a weekly basis.</t>
  </si>
  <si>
    <t>http://pesazetu.co/app/howitworks.html</t>
  </si>
  <si>
    <t xml:space="preserve">Interest varies </t>
  </si>
  <si>
    <t>the sliders on the HOME page, HOW IT WORKS page and ABOUT US page are for your information regarding how the Interest &amp; Fees varies as the borrowing amount and the repayment date varies. All these charges are mentioned upfront in the sliders and there are no hidden charges.</t>
  </si>
  <si>
    <t>https://www.quickcredit.in/index.php/page/faqs</t>
  </si>
  <si>
    <t xml:space="preserve">No information on website, two blog provide a minimal interest rate with slightly varying numbers. Not sure if minimal means minimum interest rate, or if the rate is fixed and they are just trying to make it sound small. </t>
  </si>
  <si>
    <t xml:space="preserve">Occasionally there may be information on our site or in the Service that contains typographical errors, inaccuracies or omissions that may relate to product descriptions, pricing, promotions, offers, interest rates and other such areas. We reserve the right to correct any errors, inaccuracies or omissions, and to change or update information or cancel loans if any information in the Service or on any related website is inaccurate at any time without prior notice (including after you have submitted your loan request).
Quiklo has aimed to make the finance as supportable as they can for the students. The website charges a minimal interest rate of 7.5% for 6 months and 15% for a 12-month tenure. 
Quiklo believes in making student’s life easier by giving them financial benefit thus they are charging minimal interest rate of 7.5% for months and for 12 months it goes up to 12.5 % which is surprisingly less than the other EMI providers.
</t>
  </si>
  <si>
    <t>http://www.quiklo.com/terms; http://www.crunchytricks.com/2016/12/quiklo-review-buy-laptops-phones-on-emi.html; http://www.gotechhero.com/2017/01/21/quiklo-review-students-can-buy-desired-products-ease/</t>
  </si>
  <si>
    <t>Unambiguous from their website</t>
  </si>
  <si>
    <t>Rate of interest @ 0.1% to 1% /day</t>
  </si>
  <si>
    <t>Charge low as 7.5% The rate you get is tailor made for you - so each customer gets a different rate. 
Loan interest rate is between 7.5% and 10%. The rate you get is tailor made for you, so each customer gets a different rate. Loan disbursement mode is via M-pesa or Airtel Money.</t>
  </si>
  <si>
    <t>http://getsaida.com/; https://www.loans.or.ke/saida/</t>
  </si>
  <si>
    <t>from website: Interest applicable depends on the amount that you are going to borrow and can be seen while confirming your order.
From yourstory: The interest rate charged on it varies between zero and 20 percent.
https://yourstory.com/2016/08/slicepay/</t>
  </si>
  <si>
    <t>https://yourstory.com/2016/08/slicepay/</t>
  </si>
  <si>
    <t xml:space="preserve">Set by the partner bank. We found one interest rate example but not a general range. </t>
  </si>
  <si>
    <t>from site: Each cash request between 1,000 to 3,000 Naira, a transaction fee of 100 Naira is charged (per transaction). Each cash request between 3,100 to 6,900 Naira, a transaction fee of 200 Naira is charged (per transaction). Each cash request between 7,000 to 10,000 Naira, a transaction fee of 500 Naira is charged (per transaction). This is charged as part of the Repayment amount.
from blog on site:
The interest rate is largely dependent on the financial institution that is involved. Sterling Bank will do about ten percent</t>
  </si>
  <si>
    <t>Our interest setting decision making process is based on extrapolations of financial models we have built and as such may be subject to unreliable information or to extreme scenarios which we did not foresee. Actual returns on loans may vary considerably from the advertised returns to due factors which could not have been foreseen at the inception of each loan.
Our interest setting decision making process relies on information passed to us by partner companies and third party entities, and as such is not perfect. We do not have the capacity to check every piece of information, and therefore, our interest rate could be materially different than the actual risk of each individual loan.</t>
  </si>
  <si>
    <t>http://solvesting.com/AboutUs</t>
  </si>
  <si>
    <t>"Only with Timiza, you get affordable interest rates"</t>
  </si>
  <si>
    <t>Depends on membership level plus length of loan</t>
  </si>
  <si>
    <t>Rate of Interest: SILVER Member
1-6 days - 0.1% per day7-14 days -0.2% per day15-30 days -0.3% per day
Rate of Interest: GOLD Member
1-6 days - 0.1% per day7-14 days -0.15% per day15-30 days -0.25% per day
Rate of Interest: PLATINUM Member
1-6 days - 0.1% per day7-14 days -0.15% per day15-30 days -0.20% per day</t>
  </si>
  <si>
    <t>http://vote4cash.in/faqs.html</t>
  </si>
  <si>
    <t>Interest rates are negotiated between the buyer and lender.</t>
  </si>
  <si>
    <t>Interest rates are finalized by you and lenders mutually in which we do not intervene.</t>
  </si>
  <si>
    <t>The interest is paid at 2.5% of the loan amount per month. Information found here: http://www.valuecart.in/pages/zest-emi</t>
  </si>
  <si>
    <t>Payable monthly by the customer, directly to Zest / Lender.</t>
  </si>
  <si>
    <t>Bajaj Finserv Site</t>
  </si>
  <si>
    <t>Bit Bond Site</t>
  </si>
  <si>
    <t>Biz2Credit Website</t>
  </si>
  <si>
    <t>Credit Exchange (Now Qbera) Site</t>
  </si>
  <si>
    <t>Finomena Site</t>
  </si>
  <si>
    <t>FlexiLoans Site</t>
  </si>
  <si>
    <t>Indifi Site</t>
  </si>
  <si>
    <t>Instakash Site</t>
  </si>
  <si>
    <t>Kissht Site</t>
  </si>
  <si>
    <t>LazyPay Site</t>
  </si>
  <si>
    <t>LoanMeet Site</t>
  </si>
  <si>
    <t>Rupaiya Exchange Site</t>
  </si>
  <si>
    <t>http://www.fullertonindia.com/</t>
  </si>
  <si>
    <t>https://www.zidisha.org/</t>
  </si>
  <si>
    <t>http://inukapap.co.ke/</t>
  </si>
  <si>
    <t>https://www.rangde.org/</t>
  </si>
  <si>
    <t xml:space="preserve">Pierre Biscaye, Kirby Callaway, Melissa Greenaway, Daniel Lunchick-Seymour, Max McDonald, 
C. Leigh Anderson, Marieka Klawitter, Travis Reynolds </t>
  </si>
  <si>
    <t>Standardized APR min</t>
  </si>
  <si>
    <t>Conversion Rate (Google 1/31/2017)</t>
  </si>
  <si>
    <t>M-Pepea charges a flat 10-15% interest fees, irrespective of repayment period</t>
  </si>
  <si>
    <t>Qbera</t>
  </si>
  <si>
    <t>grey lit</t>
  </si>
  <si>
    <t>finance blog</t>
  </si>
  <si>
    <t>slideshow</t>
  </si>
  <si>
    <t>Row Labels</t>
  </si>
  <si>
    <t>Grand Total</t>
  </si>
  <si>
    <t>not specified</t>
  </si>
  <si>
    <t>Average of Standardized APR Min</t>
  </si>
  <si>
    <t>Average of Standardized APR Max</t>
  </si>
  <si>
    <t>Average of Loan Min USD</t>
  </si>
  <si>
    <t>Average of Loan Max USD</t>
  </si>
  <si>
    <t>Average of Repayment Period (days) minimum</t>
  </si>
  <si>
    <t>Average of Repayment Period (days) maximum</t>
  </si>
  <si>
    <t>351: Review of Digital Credit Product Offerings - Targeted Low Income Products vs. those that are not specified.</t>
  </si>
  <si>
    <t>Note: All information was not available for every low income product - the numbers are for the low-income products with available numbers.</t>
  </si>
  <si>
    <t>(blank)</t>
  </si>
  <si>
    <t>Count of Product Name</t>
  </si>
  <si>
    <t>Low Income Products that offer rewards for Digital Credit Use</t>
  </si>
  <si>
    <t>Low Income product</t>
  </si>
  <si>
    <t>Offers Rewards</t>
  </si>
  <si>
    <t>Conversion Rate</t>
  </si>
  <si>
    <t>Loan Maximum (USD)</t>
  </si>
  <si>
    <t>Loan Minimum (Local Currency)</t>
  </si>
  <si>
    <t>Loan Maximum (Local Currency)</t>
  </si>
  <si>
    <t>*SMS includes USSD and SIM toolkit</t>
  </si>
  <si>
    <t>Total Number of Products</t>
  </si>
  <si>
    <t>electricity payments, this service allows members to pay their bills to Kenya Power</t>
  </si>
  <si>
    <t>Uber, M-Pesa</t>
  </si>
  <si>
    <t>M-Pesa, Oracle, Paladian (security), Cisco (network infrastructure), IBM (core banking infrastructure), Apigee (API platform), Openway (card management), Infosis (core banking platform), Experian (micro analytics)</t>
  </si>
  <si>
    <t>Privately funded</t>
  </si>
  <si>
    <t>Mobile money and transfer service, privately funded</t>
  </si>
  <si>
    <t>P2P platform, private lenders</t>
  </si>
  <si>
    <t>Retail online vendors</t>
  </si>
  <si>
    <t>Internet; In-person</t>
  </si>
  <si>
    <t>App; SIM</t>
  </si>
  <si>
    <t>SIM; USSD</t>
  </si>
  <si>
    <t>SIM/Thin SIM Toolkit</t>
  </si>
  <si>
    <t>LendFoundry</t>
  </si>
  <si>
    <t>website says average repayment period is 3 to 9 months</t>
  </si>
  <si>
    <t>Number of Products</t>
  </si>
  <si>
    <t>1 for L-Pesa and 0.00046 for Mkopo</t>
  </si>
  <si>
    <t>Multiple (2)</t>
  </si>
  <si>
    <t>Loan Minimum (USD)</t>
  </si>
  <si>
    <t>India (32)</t>
  </si>
  <si>
    <t>Nigeria (4)</t>
  </si>
  <si>
    <t>Kenya (15)</t>
  </si>
  <si>
    <t>Tanzania (2)</t>
  </si>
  <si>
    <t>Total (56)</t>
  </si>
  <si>
    <t>Country (Number of products with information)</t>
  </si>
  <si>
    <t>https://branch.co/</t>
  </si>
  <si>
    <t>http://www.equitel.com/component/content/category/9-my-money</t>
  </si>
  <si>
    <t>https://ke.getbucks.com/</t>
  </si>
  <si>
    <t>http://www.kopokopo.co.ke/grow/</t>
  </si>
  <si>
    <t>https://ke.kcbbankgroup.com/home/loans/mobile/kcb-m-pesa</t>
  </si>
  <si>
    <t>http://www.kopacash.com/</t>
  </si>
  <si>
    <t>https://www.l-pesa.com/</t>
  </si>
  <si>
    <t>http://getsaida.com/</t>
  </si>
  <si>
    <t>February 24th, 2017</t>
  </si>
  <si>
    <r>
      <rPr>
        <b/>
        <sz val="10"/>
        <color theme="1"/>
        <rFont val="Trebuchet MS"/>
        <family val="2"/>
      </rPr>
      <t>Suggested Citation:</t>
    </r>
    <r>
      <rPr>
        <sz val="10"/>
        <color theme="1"/>
        <rFont val="Trebuchet MS"/>
        <family val="2"/>
      </rPr>
      <t xml:space="preserve"> Evans School Policy Analysis and Research Group (EPAR) (2017). Digital Credit Products Results Coding. Seattle: University of Washington.
</t>
    </r>
  </si>
  <si>
    <r>
      <rPr>
        <b/>
        <sz val="10"/>
        <color theme="1"/>
        <rFont val="Trebuchet MS"/>
        <family val="2"/>
      </rPr>
      <t xml:space="preserve">Review of Digital Credit Products in India, Kenya, Nigeria, Tanzania, and Uganda
</t>
    </r>
    <r>
      <rPr>
        <sz val="10"/>
        <color rgb="FFFF0000"/>
        <rFont val="Trebuchet MS"/>
        <family val="2"/>
      </rPr>
      <t xml:space="preserve">
</t>
    </r>
    <r>
      <rPr>
        <sz val="10"/>
        <rFont val="Trebuchet MS"/>
        <family val="2"/>
      </rPr>
      <t>EPAR Technical Report #351a</t>
    </r>
  </si>
  <si>
    <t xml:space="preserve">Statement Amount is billed either at the end of middle of the month, and borrowers must repay full amount by no later than 3 days after receiving the invoice. </t>
  </si>
  <si>
    <t>M-Pesa, Javelin, Khosla impact, Accion Venture, Bamboo</t>
  </si>
  <si>
    <t>M-pesa, AVLC Capital Ltd</t>
  </si>
  <si>
    <t>M-pesa, Paddy Micro Invests.</t>
  </si>
  <si>
    <t>M-Pesa, Greenshoe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</si>
</sst>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8" formatCode="&quot;$&quot;#,##0.00_);[Red]\(&quot;$&quot;#,##0.00\)"/>
    <numFmt numFmtId="44" formatCode="_(&quot;$&quot;* #,##0.00_);_(&quot;$&quot;* \(#,##0.00\);_(&quot;$&quot;* &quot;-&quot;??_);_(@_)"/>
    <numFmt numFmtId="164" formatCode="&quot;$&quot;#,##0.00"/>
    <numFmt numFmtId="165" formatCode="[$-409]mmmm\ d\,\ yyyy;@"/>
  </numFmts>
  <fonts count="17">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1"/>
      <color theme="1"/>
      <name val="Calibri"/>
      <family val="2"/>
      <scheme val="minor"/>
    </font>
    <font>
      <sz val="11"/>
      <color rgb="FF222222"/>
      <name val="Calibri Light"/>
      <family val="2"/>
      <scheme val="major"/>
    </font>
    <font>
      <sz val="11"/>
      <color rgb="FF000000"/>
      <name val="Proxima_nova_rgregular"/>
    </font>
    <font>
      <sz val="11"/>
      <name val="Calibri Light"/>
      <family val="2"/>
      <scheme val="major"/>
    </font>
    <font>
      <sz val="10"/>
      <name val="Arial"/>
      <family val="2"/>
    </font>
    <font>
      <sz val="10"/>
      <color theme="1"/>
      <name val="Trebuchet MS"/>
      <family val="2"/>
    </font>
    <font>
      <b/>
      <sz val="10"/>
      <color theme="1"/>
      <name val="Trebuchet MS"/>
      <family val="2"/>
    </font>
    <font>
      <sz val="10"/>
      <color rgb="FFFF0000"/>
      <name val="Trebuchet MS"/>
      <family val="2"/>
    </font>
    <font>
      <sz val="10"/>
      <name val="Trebuchet MS"/>
      <family val="2"/>
    </font>
    <font>
      <i/>
      <sz val="11"/>
      <color theme="1"/>
      <name val="Calibri"/>
      <family val="2"/>
      <scheme val="minor"/>
    </font>
    <font>
      <b/>
      <sz val="12"/>
      <color theme="1"/>
      <name val="Calibri"/>
      <family val="2"/>
      <scheme val="minor"/>
    </font>
    <font>
      <sz val="12"/>
      <color theme="1"/>
      <name val="Calibri"/>
      <family val="2"/>
      <scheme val="minor"/>
    </font>
    <font>
      <sz val="11"/>
      <color rgb="FF000000"/>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CCCCFF"/>
        <bgColor indexed="64"/>
      </patternFill>
    </fill>
    <fill>
      <patternFill patternType="solid">
        <fgColor rgb="FFFFCCCC"/>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medium">
        <color rgb="FFCCCCFF"/>
      </left>
      <right style="medium">
        <color rgb="FFCCCCFF"/>
      </right>
      <top style="medium">
        <color rgb="FFCCCCFF"/>
      </top>
      <bottom style="medium">
        <color rgb="FFCCCCFF"/>
      </bottom>
      <diagonal/>
    </border>
    <border>
      <left style="medium">
        <color rgb="FFCCCCFF"/>
      </left>
      <right style="medium">
        <color rgb="FFCCCCFF"/>
      </right>
      <top style="medium">
        <color rgb="FFCCCCFF"/>
      </top>
      <bottom/>
      <diagonal/>
    </border>
    <border>
      <left style="medium">
        <color rgb="FFCCCCFF"/>
      </left>
      <right style="medium">
        <color rgb="FFCCCCFF"/>
      </right>
      <top/>
      <bottom style="medium">
        <color rgb="FFCCCCFF"/>
      </bottom>
      <diagonal/>
    </border>
    <border>
      <left style="thin">
        <color rgb="FFCCCCFF"/>
      </left>
      <right style="thin">
        <color rgb="FFCCCCFF"/>
      </right>
      <top style="thin">
        <color rgb="FFCCCCFF"/>
      </top>
      <bottom style="thin">
        <color rgb="FFCCCCFF"/>
      </bottom>
      <diagonal/>
    </border>
    <border>
      <left/>
      <right style="thin">
        <color rgb="FFCCCCFF"/>
      </right>
      <top style="thin">
        <color rgb="FFCCCCFF"/>
      </top>
      <bottom style="thin">
        <color rgb="FFCCCCFF"/>
      </bottom>
      <diagonal/>
    </border>
    <border>
      <left style="medium">
        <color rgb="FFCCCCFF"/>
      </left>
      <right/>
      <top style="medium">
        <color rgb="FFCCCCFF"/>
      </top>
      <bottom/>
      <diagonal/>
    </border>
    <border>
      <left/>
      <right style="thin">
        <color auto="1"/>
      </right>
      <top/>
      <bottom style="thin">
        <color auto="1"/>
      </bottom>
      <diagonal/>
    </border>
    <border>
      <left style="thin">
        <color rgb="FFCCCCFF"/>
      </left>
      <right/>
      <top style="thin">
        <color rgb="FFCCCCFF"/>
      </top>
      <bottom style="thin">
        <color rgb="FFCCCCFF"/>
      </bottom>
      <diagonal/>
    </border>
    <border>
      <left/>
      <right style="medium">
        <color rgb="FFCCCCFF"/>
      </right>
      <top style="medium">
        <color rgb="FFCCCCFF"/>
      </top>
      <bottom style="medium">
        <color rgb="FFCCCCFF"/>
      </bottom>
      <diagonal/>
    </border>
    <border>
      <left style="thin">
        <color auto="1"/>
      </left>
      <right/>
      <top style="thin">
        <color auto="1"/>
      </top>
      <bottom/>
      <diagonal/>
    </border>
    <border>
      <left style="medium">
        <color rgb="FFCCCCFF"/>
      </left>
      <right/>
      <top style="medium">
        <color rgb="FFCCCCFF"/>
      </top>
      <bottom style="medium">
        <color rgb="FFCCCCFF"/>
      </bottom>
      <diagonal/>
    </border>
    <border>
      <left/>
      <right/>
      <top style="medium">
        <color rgb="FFCCCCFF"/>
      </top>
      <bottom style="medium">
        <color rgb="FFCCCCFF"/>
      </bottom>
      <diagonal/>
    </border>
    <border>
      <left style="medium">
        <color auto="1"/>
      </left>
      <right/>
      <top style="medium">
        <color auto="1"/>
      </top>
      <bottom style="medium">
        <color auto="1"/>
      </bottom>
      <diagonal/>
    </border>
    <border>
      <left style="thin">
        <color rgb="FFCCCCFF"/>
      </left>
      <right style="thin">
        <color rgb="FFCCCCFF"/>
      </right>
      <top/>
      <bottom style="thin">
        <color rgb="FFCCCCFF"/>
      </bottom>
      <diagonal/>
    </border>
    <border>
      <left style="thin">
        <color rgb="FFCCCCFF"/>
      </left>
      <right/>
      <top style="thin">
        <color rgb="FFCCCCFF"/>
      </top>
      <bottom/>
      <diagonal/>
    </border>
    <border>
      <left style="thin">
        <color rgb="FFCCCCFF"/>
      </left>
      <right style="thin">
        <color rgb="FFCCCCFF"/>
      </right>
      <top style="thin">
        <color rgb="FFCCCCFF"/>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auto="1"/>
      </top>
      <bottom style="medium">
        <color indexed="64"/>
      </bottom>
      <diagonal/>
    </border>
    <border>
      <left/>
      <right/>
      <top style="thin">
        <color auto="1"/>
      </top>
      <bottom style="medium">
        <color indexed="64"/>
      </bottom>
      <diagonal/>
    </border>
  </borders>
  <cellStyleXfs count="5">
    <xf numFmtId="0" fontId="0" fillId="0" borderId="0"/>
    <xf numFmtId="0" fontId="2" fillId="0" borderId="0" applyNumberForma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cellStyleXfs>
  <cellXfs count="271">
    <xf numFmtId="0" fontId="0" fillId="0" borderId="0" xfId="0"/>
    <xf numFmtId="0" fontId="0" fillId="0" borderId="0" xfId="0"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5" borderId="1" xfId="0" applyFill="1" applyBorder="1" applyAlignment="1">
      <alignment wrapText="1"/>
    </xf>
    <xf numFmtId="0" fontId="0" fillId="6" borderId="1" xfId="0" applyFill="1" applyBorder="1" applyAlignment="1">
      <alignment wrapText="1"/>
    </xf>
    <xf numFmtId="0" fontId="0" fillId="7" borderId="1" xfId="0" applyFill="1" applyBorder="1" applyAlignment="1">
      <alignment wrapText="1"/>
    </xf>
    <xf numFmtId="0" fontId="2" fillId="0" borderId="0" xfId="1"/>
    <xf numFmtId="0" fontId="0" fillId="7" borderId="5" xfId="0" applyFill="1" applyBorder="1" applyAlignment="1">
      <alignment wrapText="1"/>
    </xf>
    <xf numFmtId="0" fontId="1" fillId="0" borderId="0" xfId="0" applyFont="1"/>
    <xf numFmtId="0" fontId="0" fillId="3" borderId="0" xfId="0" applyFont="1" applyFill="1" applyAlignment="1">
      <alignment wrapText="1"/>
    </xf>
    <xf numFmtId="0" fontId="0" fillId="0" borderId="0" xfId="0" applyFont="1"/>
    <xf numFmtId="0" fontId="0" fillId="0" borderId="0" xfId="0" applyFill="1"/>
    <xf numFmtId="0" fontId="0" fillId="5" borderId="2" xfId="0" applyFill="1" applyBorder="1" applyAlignment="1"/>
    <xf numFmtId="0" fontId="0" fillId="5" borderId="3" xfId="0" applyFill="1" applyBorder="1" applyAlignment="1"/>
    <xf numFmtId="0" fontId="0" fillId="5" borderId="4" xfId="0" applyFill="1" applyBorder="1" applyAlignment="1"/>
    <xf numFmtId="0" fontId="0" fillId="0" borderId="0" xfId="0" applyFill="1" applyAlignment="1">
      <alignment vertical="center"/>
    </xf>
    <xf numFmtId="0" fontId="2" fillId="0" borderId="0" xfId="1" applyFill="1" applyAlignment="1">
      <alignment vertical="center"/>
    </xf>
    <xf numFmtId="0" fontId="0" fillId="0" borderId="0" xfId="0" applyFont="1" applyFill="1" applyAlignment="1">
      <alignment vertical="center"/>
    </xf>
    <xf numFmtId="0" fontId="1" fillId="0" borderId="0" xfId="0" applyFont="1" applyFill="1" applyAlignment="1">
      <alignment vertical="center"/>
    </xf>
    <xf numFmtId="9" fontId="0" fillId="0" borderId="0" xfId="0" applyNumberFormat="1" applyFill="1" applyAlignment="1">
      <alignment vertical="center"/>
    </xf>
    <xf numFmtId="10" fontId="0" fillId="0" borderId="0" xfId="0" applyNumberFormat="1" applyFill="1" applyAlignment="1">
      <alignment vertical="center"/>
    </xf>
    <xf numFmtId="0" fontId="3" fillId="0" borderId="0" xfId="1" applyFont="1" applyAlignment="1">
      <alignment vertical="center"/>
    </xf>
    <xf numFmtId="0" fontId="0" fillId="0" borderId="0" xfId="0" applyAlignment="1">
      <alignment vertical="center"/>
    </xf>
    <xf numFmtId="0" fontId="2" fillId="0" borderId="0" xfId="1" applyAlignment="1">
      <alignment vertical="center"/>
    </xf>
    <xf numFmtId="0" fontId="0" fillId="0" borderId="0" xfId="0" applyFont="1" applyAlignment="1">
      <alignment vertical="center"/>
    </xf>
    <xf numFmtId="0" fontId="1" fillId="0" borderId="0" xfId="0" applyFont="1" applyAlignment="1">
      <alignment vertical="center"/>
    </xf>
    <xf numFmtId="0" fontId="0" fillId="0" borderId="0" xfId="0" applyFill="1" applyBorder="1" applyAlignment="1">
      <alignment vertical="center"/>
    </xf>
    <xf numFmtId="0" fontId="2" fillId="0" borderId="0" xfId="1" applyFill="1" applyBorder="1" applyAlignment="1">
      <alignment vertical="center"/>
    </xf>
    <xf numFmtId="0" fontId="1" fillId="0" borderId="0" xfId="0" applyFont="1" applyFill="1" applyBorder="1" applyAlignment="1">
      <alignment vertical="center"/>
    </xf>
    <xf numFmtId="9" fontId="0" fillId="0" borderId="0" xfId="0" applyNumberFormat="1" applyFill="1" applyBorder="1" applyAlignment="1">
      <alignment vertical="center"/>
    </xf>
    <xf numFmtId="0" fontId="3" fillId="0" borderId="0" xfId="1" applyFont="1" applyFill="1" applyBorder="1" applyAlignment="1">
      <alignment vertical="center"/>
    </xf>
    <xf numFmtId="10" fontId="0" fillId="0" borderId="0" xfId="0" applyNumberFormat="1" applyFill="1" applyBorder="1" applyAlignment="1">
      <alignment vertical="center"/>
    </xf>
    <xf numFmtId="0" fontId="3" fillId="0" borderId="0" xfId="1" applyFont="1" applyFill="1" applyAlignment="1">
      <alignment vertical="center"/>
    </xf>
    <xf numFmtId="0" fontId="0" fillId="0" borderId="0" xfId="0" applyNumberFormat="1" applyFill="1" applyAlignment="1">
      <alignment vertical="center"/>
    </xf>
    <xf numFmtId="0" fontId="3" fillId="0" borderId="0" xfId="0" applyFont="1" applyFill="1" applyAlignment="1">
      <alignment vertical="center"/>
    </xf>
    <xf numFmtId="0" fontId="0" fillId="8" borderId="1" xfId="0" applyFill="1" applyBorder="1" applyAlignment="1">
      <alignment wrapText="1"/>
    </xf>
    <xf numFmtId="0" fontId="0" fillId="0" borderId="0" xfId="0" applyFont="1" applyFill="1" applyBorder="1" applyAlignment="1">
      <alignment vertical="center"/>
    </xf>
    <xf numFmtId="0" fontId="0" fillId="4" borderId="1" xfId="0" applyNumberFormat="1" applyFill="1" applyBorder="1" applyAlignment="1">
      <alignment wrapText="1"/>
    </xf>
    <xf numFmtId="0" fontId="0" fillId="0" borderId="0" xfId="0" applyNumberFormat="1"/>
    <xf numFmtId="0" fontId="0" fillId="0" borderId="1" xfId="0" applyBorder="1"/>
    <xf numFmtId="9" fontId="0" fillId="0" borderId="1" xfId="3" applyFont="1" applyBorder="1"/>
    <xf numFmtId="0" fontId="0" fillId="0" borderId="0" xfId="2" applyNumberFormat="1" applyFont="1" applyFill="1" applyAlignment="1">
      <alignment vertical="center"/>
    </xf>
    <xf numFmtId="0" fontId="1" fillId="0" borderId="0" xfId="0" applyFont="1" applyFill="1" applyBorder="1"/>
    <xf numFmtId="0" fontId="0" fillId="0" borderId="0" xfId="0" applyAlignment="1">
      <alignment horizontal="left"/>
    </xf>
    <xf numFmtId="0" fontId="0" fillId="0" borderId="0" xfId="0" applyFill="1" applyAlignment="1">
      <alignment horizontal="left" vertical="center"/>
    </xf>
    <xf numFmtId="0" fontId="0" fillId="0" borderId="0" xfId="0" applyFont="1" applyFill="1" applyAlignment="1">
      <alignment horizontal="left" vertical="center"/>
    </xf>
    <xf numFmtId="0" fontId="0" fillId="0" borderId="0" xfId="0" applyFill="1" applyBorder="1" applyAlignment="1">
      <alignment horizontal="left" vertical="center"/>
    </xf>
    <xf numFmtId="0" fontId="0" fillId="0" borderId="0" xfId="0" applyAlignment="1">
      <alignment horizontal="left" vertical="center"/>
    </xf>
    <xf numFmtId="0" fontId="1" fillId="0" borderId="0" xfId="0" applyFont="1" applyAlignment="1">
      <alignment horizontal="left"/>
    </xf>
    <xf numFmtId="0" fontId="3" fillId="2" borderId="1" xfId="0" applyFont="1" applyFill="1" applyBorder="1" applyAlignment="1">
      <alignment wrapText="1"/>
    </xf>
    <xf numFmtId="0" fontId="3" fillId="0" borderId="0" xfId="0" applyFont="1"/>
    <xf numFmtId="0" fontId="3" fillId="0" borderId="0" xfId="0" applyFont="1" applyFill="1" applyBorder="1" applyAlignment="1">
      <alignment vertical="center"/>
    </xf>
    <xf numFmtId="0" fontId="1" fillId="0" borderId="0" xfId="0" applyFont="1" applyFill="1"/>
    <xf numFmtId="9" fontId="0" fillId="0" borderId="0" xfId="0" applyNumberFormat="1" applyFont="1" applyFill="1" applyBorder="1" applyAlignment="1">
      <alignment vertical="center"/>
    </xf>
    <xf numFmtId="0" fontId="2" fillId="0" borderId="0" xfId="1" applyFill="1"/>
    <xf numFmtId="0" fontId="3" fillId="0" borderId="0" xfId="0" applyFont="1" applyFill="1"/>
    <xf numFmtId="0" fontId="0" fillId="0" borderId="0" xfId="0" applyFill="1" applyAlignment="1">
      <alignment wrapText="1"/>
    </xf>
    <xf numFmtId="10" fontId="0" fillId="0" borderId="0" xfId="0" applyNumberFormat="1" applyFill="1"/>
    <xf numFmtId="10" fontId="0" fillId="0" borderId="0" xfId="0" applyNumberFormat="1"/>
    <xf numFmtId="0" fontId="1" fillId="10" borderId="0" xfId="0" applyFont="1" applyFill="1" applyBorder="1" applyAlignment="1">
      <alignment vertical="center"/>
    </xf>
    <xf numFmtId="0" fontId="1" fillId="0" borderId="0" xfId="0" applyFont="1" applyAlignment="1"/>
    <xf numFmtId="10" fontId="0" fillId="0" borderId="0" xfId="3" applyNumberFormat="1" applyFont="1" applyFill="1"/>
    <xf numFmtId="10" fontId="0" fillId="0" borderId="0" xfId="3" applyNumberFormat="1" applyFont="1" applyFill="1" applyBorder="1" applyAlignment="1">
      <alignment vertical="center"/>
    </xf>
    <xf numFmtId="0" fontId="0" fillId="0" borderId="0" xfId="0" applyFill="1" applyAlignment="1">
      <alignment vertical="center" wrapText="1"/>
    </xf>
    <xf numFmtId="0" fontId="0" fillId="0" borderId="0" xfId="0" applyFill="1" applyAlignment="1"/>
    <xf numFmtId="0" fontId="0" fillId="0" borderId="0" xfId="0" applyFill="1" applyBorder="1" applyAlignment="1">
      <alignment vertical="center" wrapText="1"/>
    </xf>
    <xf numFmtId="10" fontId="0" fillId="0" borderId="0" xfId="3" applyNumberFormat="1" applyFont="1" applyFill="1" applyAlignment="1">
      <alignment vertical="center"/>
    </xf>
    <xf numFmtId="0" fontId="0" fillId="0" borderId="0" xfId="0" applyAlignment="1"/>
    <xf numFmtId="10" fontId="1" fillId="0" borderId="0" xfId="0" applyNumberFormat="1" applyFont="1" applyFill="1" applyAlignment="1">
      <alignment vertical="center"/>
    </xf>
    <xf numFmtId="10" fontId="0" fillId="0" borderId="0" xfId="0" applyNumberFormat="1" applyFont="1" applyFill="1" applyAlignment="1">
      <alignment vertical="center"/>
    </xf>
    <xf numFmtId="10" fontId="1" fillId="0" borderId="0" xfId="0" applyNumberFormat="1" applyFont="1" applyFill="1" applyBorder="1" applyAlignment="1">
      <alignment vertical="center"/>
    </xf>
    <xf numFmtId="0" fontId="0" fillId="0" borderId="0" xfId="0" applyAlignment="1">
      <alignment vertical="center" wrapText="1"/>
    </xf>
    <xf numFmtId="0" fontId="0" fillId="0" borderId="0" xfId="0" applyFill="1" applyBorder="1" applyAlignment="1">
      <alignment wrapText="1"/>
    </xf>
    <xf numFmtId="10" fontId="0" fillId="0" borderId="0" xfId="3" applyNumberFormat="1" applyFont="1" applyAlignment="1"/>
    <xf numFmtId="10" fontId="0" fillId="0" borderId="0" xfId="3" applyNumberFormat="1" applyFont="1"/>
    <xf numFmtId="10" fontId="0" fillId="0" borderId="0" xfId="3" applyNumberFormat="1" applyFont="1" applyAlignment="1">
      <alignment vertical="center"/>
    </xf>
    <xf numFmtId="0" fontId="0" fillId="3" borderId="1" xfId="0" applyFont="1" applyFill="1" applyBorder="1" applyAlignment="1">
      <alignment wrapText="1"/>
    </xf>
    <xf numFmtId="10" fontId="0" fillId="4" borderId="1" xfId="0" applyNumberFormat="1" applyFill="1" applyBorder="1" applyAlignment="1">
      <alignment wrapText="1"/>
    </xf>
    <xf numFmtId="0" fontId="0" fillId="4" borderId="1" xfId="0" applyFill="1" applyBorder="1" applyAlignment="1">
      <alignment horizontal="left" wrapText="1"/>
    </xf>
    <xf numFmtId="0" fontId="0" fillId="0" borderId="0" xfId="0" applyAlignment="1">
      <alignment horizontal="center"/>
    </xf>
    <xf numFmtId="0" fontId="5" fillId="0" borderId="0" xfId="0" applyFont="1" applyFill="1" applyAlignment="1">
      <alignment horizontal="left" vertical="center"/>
    </xf>
    <xf numFmtId="9" fontId="0" fillId="0" borderId="0" xfId="0" applyNumberFormat="1" applyAlignment="1">
      <alignment horizontal="center"/>
    </xf>
    <xf numFmtId="0" fontId="0" fillId="0" borderId="0" xfId="0" applyFill="1" applyAlignment="1">
      <alignment horizontal="center"/>
    </xf>
    <xf numFmtId="0" fontId="6" fillId="0" borderId="0" xfId="0" applyFont="1" applyFill="1" applyAlignment="1"/>
    <xf numFmtId="0" fontId="3" fillId="0" borderId="0" xfId="0" applyFont="1" applyFill="1" applyAlignment="1"/>
    <xf numFmtId="9" fontId="0" fillId="0" borderId="0" xfId="0" applyNumberFormat="1" applyFill="1" applyAlignment="1">
      <alignment horizontal="center"/>
    </xf>
    <xf numFmtId="0" fontId="7" fillId="0" borderId="0" xfId="0" applyFont="1" applyFill="1" applyAlignment="1">
      <alignment horizontal="left" vertical="center"/>
    </xf>
    <xf numFmtId="0" fontId="0" fillId="0" borderId="0" xfId="0" applyFont="1" applyFill="1"/>
    <xf numFmtId="0" fontId="7" fillId="0" borderId="0" xfId="0" applyFont="1" applyFill="1" applyAlignment="1"/>
    <xf numFmtId="0" fontId="8" fillId="0" borderId="0" xfId="0" applyFont="1" applyFill="1" applyAlignment="1"/>
    <xf numFmtId="10" fontId="0" fillId="0" borderId="0" xfId="0" applyNumberFormat="1" applyFont="1" applyFill="1" applyBorder="1"/>
    <xf numFmtId="0" fontId="1" fillId="0" borderId="1" xfId="0" applyFont="1" applyFill="1" applyBorder="1"/>
    <xf numFmtId="10" fontId="0" fillId="0" borderId="1" xfId="0" applyNumberFormat="1" applyFont="1" applyFill="1" applyBorder="1"/>
    <xf numFmtId="10" fontId="4" fillId="0" borderId="0" xfId="3" applyNumberFormat="1" applyFont="1" applyFill="1" applyBorder="1"/>
    <xf numFmtId="10" fontId="4" fillId="0" borderId="1" xfId="3" applyNumberFormat="1" applyFont="1" applyFill="1" applyBorder="1"/>
    <xf numFmtId="0" fontId="0" fillId="0" borderId="0" xfId="0" applyFill="1" applyBorder="1" applyAlignment="1">
      <alignment horizontal="left" wrapText="1"/>
    </xf>
    <xf numFmtId="0" fontId="0" fillId="0" borderId="0" xfId="0" applyFill="1" applyAlignment="1">
      <alignment horizontal="left" wrapText="1"/>
    </xf>
    <xf numFmtId="0" fontId="9" fillId="10" borderId="0" xfId="4" applyFont="1" applyFill="1"/>
    <xf numFmtId="0" fontId="9" fillId="0" borderId="0" xfId="4" applyFont="1" applyFill="1"/>
    <xf numFmtId="0" fontId="9" fillId="0" borderId="0" xfId="4" applyFont="1"/>
    <xf numFmtId="0" fontId="9" fillId="10" borderId="0" xfId="4" applyFont="1" applyFill="1" applyAlignment="1">
      <alignment vertical="top" wrapText="1"/>
    </xf>
    <xf numFmtId="0" fontId="9" fillId="10" borderId="0" xfId="4" applyFont="1" applyFill="1" applyAlignment="1">
      <alignment horizontal="right" vertical="top" wrapText="1"/>
    </xf>
    <xf numFmtId="0" fontId="9" fillId="10" borderId="0" xfId="4" applyFont="1" applyFill="1" applyAlignment="1">
      <alignment wrapText="1"/>
    </xf>
    <xf numFmtId="0" fontId="10" fillId="10" borderId="0" xfId="4" applyFont="1" applyFill="1"/>
    <xf numFmtId="165" fontId="9" fillId="10" borderId="0" xfId="4" applyNumberFormat="1" applyFont="1" applyFill="1" applyAlignment="1">
      <alignment horizontal="right"/>
    </xf>
    <xf numFmtId="0" fontId="0" fillId="0" borderId="0" xfId="0" applyBorder="1"/>
    <xf numFmtId="0" fontId="0" fillId="0" borderId="0" xfId="0" applyFill="1" applyBorder="1"/>
    <xf numFmtId="0" fontId="0" fillId="0" borderId="0" xfId="2" applyNumberFormat="1" applyFont="1" applyFill="1" applyBorder="1" applyAlignment="1">
      <alignment vertical="center"/>
    </xf>
    <xf numFmtId="10" fontId="0" fillId="0" borderId="0" xfId="3" applyNumberFormat="1" applyFont="1" applyFill="1" applyBorder="1"/>
    <xf numFmtId="0" fontId="3" fillId="0" borderId="0" xfId="0" applyFont="1" applyFill="1" applyBorder="1"/>
    <xf numFmtId="10" fontId="0" fillId="0" borderId="0" xfId="0" applyNumberFormat="1" applyFont="1" applyFill="1" applyBorder="1" applyAlignment="1">
      <alignment vertical="center"/>
    </xf>
    <xf numFmtId="10" fontId="0" fillId="0" borderId="0" xfId="3" applyNumberFormat="1" applyFont="1" applyFill="1" applyAlignment="1"/>
    <xf numFmtId="0" fontId="0" fillId="0" borderId="0" xfId="0" pivotButton="1"/>
    <xf numFmtId="164" fontId="0" fillId="0" borderId="0" xfId="0" applyNumberFormat="1"/>
    <xf numFmtId="1" fontId="0" fillId="0" borderId="0" xfId="0" applyNumberFormat="1"/>
    <xf numFmtId="0" fontId="13" fillId="0" borderId="0" xfId="0" applyFont="1"/>
    <xf numFmtId="0" fontId="0" fillId="0" borderId="0" xfId="0" pivotButton="1" applyAlignment="1">
      <alignment wrapText="1"/>
    </xf>
    <xf numFmtId="0" fontId="14" fillId="0" borderId="0" xfId="0" applyFont="1"/>
    <xf numFmtId="0" fontId="15" fillId="0" borderId="0" xfId="0" applyFont="1"/>
    <xf numFmtId="0" fontId="3" fillId="0" borderId="0" xfId="1" applyFont="1" applyFill="1" applyBorder="1"/>
    <xf numFmtId="0" fontId="13" fillId="0" borderId="0" xfId="0" applyFont="1" applyFill="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8" xfId="0" applyFont="1" applyFill="1" applyBorder="1" applyAlignment="1">
      <alignment vertical="center"/>
    </xf>
    <xf numFmtId="0" fontId="1" fillId="0" borderId="8" xfId="0" applyFont="1" applyBorder="1" applyAlignment="1">
      <alignment wrapText="1"/>
    </xf>
    <xf numFmtId="0" fontId="1" fillId="0" borderId="4" xfId="0" applyFont="1" applyBorder="1" applyAlignment="1">
      <alignment horizontal="center" vertical="center"/>
    </xf>
    <xf numFmtId="9" fontId="0" fillId="0" borderId="1" xfId="3"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6" fillId="0" borderId="0" xfId="0" applyFont="1" applyFill="1"/>
    <xf numFmtId="0" fontId="0" fillId="5" borderId="2" xfId="0" applyFont="1" applyFill="1" applyBorder="1" applyAlignment="1"/>
    <xf numFmtId="0" fontId="0" fillId="5" borderId="3" xfId="0" applyFont="1" applyFill="1" applyBorder="1" applyAlignment="1"/>
    <xf numFmtId="0" fontId="0" fillId="5" borderId="4" xfId="0" applyFont="1" applyFill="1" applyBorder="1" applyAlignment="1"/>
    <xf numFmtId="0" fontId="0" fillId="2" borderId="1" xfId="0" applyFont="1" applyFill="1" applyBorder="1" applyAlignment="1">
      <alignment wrapText="1"/>
    </xf>
    <xf numFmtId="0" fontId="0" fillId="4" borderId="1" xfId="0" applyFont="1" applyFill="1" applyBorder="1" applyAlignment="1">
      <alignment wrapText="1"/>
    </xf>
    <xf numFmtId="0" fontId="0" fillId="4" borderId="1" xfId="0" applyNumberFormat="1" applyFont="1" applyFill="1" applyBorder="1" applyAlignment="1">
      <alignment wrapText="1"/>
    </xf>
    <xf numFmtId="0" fontId="0" fillId="5" borderId="1" xfId="0" applyFont="1" applyFill="1" applyBorder="1" applyAlignment="1">
      <alignment wrapText="1"/>
    </xf>
    <xf numFmtId="0" fontId="0" fillId="6" borderId="1" xfId="0" applyFont="1" applyFill="1" applyBorder="1" applyAlignment="1">
      <alignment wrapText="1"/>
    </xf>
    <xf numFmtId="0" fontId="0" fillId="7" borderId="5" xfId="0" applyFont="1" applyFill="1" applyBorder="1" applyAlignment="1">
      <alignment wrapText="1"/>
    </xf>
    <xf numFmtId="0" fontId="0" fillId="7" borderId="1" xfId="0" applyFont="1" applyFill="1" applyBorder="1" applyAlignment="1">
      <alignment wrapText="1"/>
    </xf>
    <xf numFmtId="0" fontId="0" fillId="9" borderId="1" xfId="0" applyFont="1" applyFill="1" applyBorder="1" applyAlignment="1">
      <alignment wrapText="1"/>
    </xf>
    <xf numFmtId="0" fontId="0" fillId="0" borderId="0" xfId="0" applyFont="1" applyAlignment="1">
      <alignment wrapText="1"/>
    </xf>
    <xf numFmtId="0" fontId="0" fillId="0" borderId="0" xfId="0" applyFont="1" applyFill="1" applyAlignment="1">
      <alignment wrapText="1"/>
    </xf>
    <xf numFmtId="0" fontId="0" fillId="0" borderId="0" xfId="0" applyNumberFormat="1" applyFont="1" applyFill="1" applyAlignment="1">
      <alignment vertical="center"/>
    </xf>
    <xf numFmtId="0" fontId="0" fillId="0" borderId="0" xfId="0" applyFont="1" applyFill="1" applyBorder="1"/>
    <xf numFmtId="164" fontId="0" fillId="0" borderId="0" xfId="0" applyNumberFormat="1" applyFont="1" applyFill="1" applyAlignment="1">
      <alignment vertical="center"/>
    </xf>
    <xf numFmtId="0" fontId="0" fillId="0" borderId="0" xfId="0" applyFont="1" applyFill="1" applyBorder="1" applyAlignment="1">
      <alignment wrapText="1"/>
    </xf>
    <xf numFmtId="0" fontId="0" fillId="0" borderId="0" xfId="0" applyNumberFormat="1" applyFont="1" applyFill="1" applyBorder="1"/>
    <xf numFmtId="0" fontId="0" fillId="0" borderId="0" xfId="0" applyFont="1" applyFill="1" applyAlignment="1">
      <alignment vertical="center" wrapText="1"/>
    </xf>
    <xf numFmtId="0" fontId="0" fillId="0" borderId="0" xfId="0" applyNumberFormat="1" applyFont="1" applyFill="1" applyBorder="1" applyAlignment="1">
      <alignment vertical="center"/>
    </xf>
    <xf numFmtId="164" fontId="0" fillId="0" borderId="0" xfId="0" applyNumberFormat="1" applyFont="1" applyFill="1" applyBorder="1" applyAlignment="1">
      <alignment vertical="center"/>
    </xf>
    <xf numFmtId="9" fontId="0" fillId="0" borderId="0" xfId="0" applyNumberFormat="1" applyFont="1" applyFill="1" applyAlignment="1">
      <alignment vertical="center"/>
    </xf>
    <xf numFmtId="6" fontId="0" fillId="0" borderId="0" xfId="0" applyNumberFormat="1" applyFont="1" applyFill="1" applyAlignment="1">
      <alignment vertical="center"/>
    </xf>
    <xf numFmtId="0" fontId="0" fillId="0" borderId="0" xfId="0" applyFont="1" applyFill="1" applyAlignment="1"/>
    <xf numFmtId="0" fontId="0" fillId="0" borderId="0" xfId="0" applyFont="1" applyFill="1" applyBorder="1" applyAlignment="1">
      <alignment vertical="center" wrapText="1"/>
    </xf>
    <xf numFmtId="9" fontId="0" fillId="0" borderId="0" xfId="0" applyNumberFormat="1" applyFont="1" applyFill="1"/>
    <xf numFmtId="3" fontId="0" fillId="0" borderId="0" xfId="0" applyNumberFormat="1" applyFont="1" applyFill="1"/>
    <xf numFmtId="10" fontId="0" fillId="0" borderId="0" xfId="0" applyNumberFormat="1" applyFont="1" applyFill="1"/>
    <xf numFmtId="8" fontId="0" fillId="0" borderId="0" xfId="0" applyNumberFormat="1" applyFont="1" applyFill="1" applyAlignment="1">
      <alignment vertical="center"/>
    </xf>
    <xf numFmtId="0" fontId="0" fillId="0" borderId="0" xfId="0" applyFont="1" applyFill="1" applyBorder="1" applyAlignment="1"/>
    <xf numFmtId="0" fontId="1" fillId="0" borderId="9" xfId="0" applyFont="1" applyFill="1" applyBorder="1" applyAlignment="1">
      <alignment vertical="center" wrapText="1"/>
    </xf>
    <xf numFmtId="0" fontId="1" fillId="0" borderId="13" xfId="0" applyFont="1" applyFill="1" applyBorder="1" applyAlignment="1">
      <alignment vertical="center" wrapText="1"/>
    </xf>
    <xf numFmtId="9" fontId="0" fillId="0" borderId="5" xfId="3" applyFont="1" applyBorder="1" applyAlignment="1">
      <alignment horizontal="center" vertical="center"/>
    </xf>
    <xf numFmtId="0" fontId="1" fillId="0" borderId="0" xfId="0" applyFont="1" applyFill="1" applyBorder="1" applyAlignment="1">
      <alignment vertical="center" wrapText="1"/>
    </xf>
    <xf numFmtId="9" fontId="0" fillId="0" borderId="0" xfId="3" applyFont="1"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2" fontId="0" fillId="0" borderId="3" xfId="0" applyNumberFormat="1" applyBorder="1" applyAlignment="1">
      <alignment horizontal="center" vertical="center"/>
    </xf>
    <xf numFmtId="0" fontId="0" fillId="0" borderId="11" xfId="0" applyBorder="1" applyAlignment="1">
      <alignment horizontal="center" vertical="center"/>
    </xf>
    <xf numFmtId="2" fontId="0" fillId="0" borderId="11" xfId="0" applyNumberFormat="1" applyBorder="1" applyAlignment="1">
      <alignment horizontal="center" vertical="center"/>
    </xf>
    <xf numFmtId="9" fontId="0" fillId="0" borderId="14" xfId="3" applyFont="1" applyBorder="1" applyAlignment="1">
      <alignment horizontal="center" vertical="center"/>
    </xf>
    <xf numFmtId="9" fontId="0" fillId="0" borderId="4" xfId="3" applyFont="1"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164" fontId="0" fillId="0" borderId="0" xfId="0" applyNumberFormat="1" applyBorder="1" applyAlignment="1">
      <alignment horizontal="center" vertical="center"/>
    </xf>
    <xf numFmtId="3" fontId="0" fillId="0" borderId="11" xfId="0" applyNumberFormat="1" applyBorder="1" applyAlignment="1">
      <alignment horizontal="center" vertical="center"/>
    </xf>
    <xf numFmtId="164" fontId="0" fillId="0" borderId="11" xfId="0" applyNumberFormat="1" applyBorder="1" applyAlignment="1">
      <alignment horizontal="center" vertical="center"/>
    </xf>
    <xf numFmtId="0" fontId="1" fillId="0" borderId="0" xfId="0" applyNumberFormat="1" applyFont="1" applyBorder="1" applyAlignment="1">
      <alignment wrapText="1"/>
    </xf>
    <xf numFmtId="164" fontId="1" fillId="0" borderId="0" xfId="0" applyNumberFormat="1" applyFont="1" applyBorder="1" applyAlignment="1">
      <alignment wrapText="1"/>
    </xf>
    <xf numFmtId="3" fontId="0" fillId="0" borderId="21" xfId="0" applyNumberFormat="1" applyBorder="1" applyAlignment="1">
      <alignment horizontal="center" vertical="center"/>
    </xf>
    <xf numFmtId="164" fontId="0" fillId="0" borderId="21" xfId="0" applyNumberFormat="1" applyBorder="1" applyAlignment="1">
      <alignment horizontal="center" vertical="center"/>
    </xf>
    <xf numFmtId="0" fontId="0" fillId="0" borderId="21" xfId="0" applyBorder="1" applyAlignment="1">
      <alignment horizontal="center" vertical="center"/>
    </xf>
    <xf numFmtId="0" fontId="1" fillId="0" borderId="2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8" xfId="0" applyNumberFormat="1" applyFont="1" applyBorder="1" applyAlignment="1">
      <alignment horizontal="center" vertical="center" wrapText="1"/>
    </xf>
    <xf numFmtId="164" fontId="1" fillId="0" borderId="8" xfId="0" applyNumberFormat="1" applyFont="1" applyBorder="1" applyAlignment="1">
      <alignment horizontal="center" vertical="center" wrapText="1"/>
    </xf>
    <xf numFmtId="0" fontId="1" fillId="0" borderId="6" xfId="0" applyFont="1" applyFill="1" applyBorder="1" applyAlignment="1">
      <alignment vertical="center"/>
    </xf>
    <xf numFmtId="0" fontId="1" fillId="0" borderId="2" xfId="0" applyFont="1" applyFill="1" applyBorder="1" applyAlignment="1">
      <alignment vertical="center"/>
    </xf>
    <xf numFmtId="0" fontId="1" fillId="0" borderId="17" xfId="0" applyFont="1" applyFill="1" applyBorder="1" applyAlignment="1">
      <alignment vertical="center"/>
    </xf>
    <xf numFmtId="0" fontId="1" fillId="0" borderId="22" xfId="0" applyFont="1" applyFill="1" applyBorder="1" applyAlignment="1">
      <alignment vertical="center"/>
    </xf>
    <xf numFmtId="0" fontId="0" fillId="0" borderId="23" xfId="0" applyBorder="1" applyAlignment="1">
      <alignment horizontal="center" vertical="center" wrapText="1"/>
    </xf>
    <xf numFmtId="3" fontId="0" fillId="0" borderId="23" xfId="0" applyNumberFormat="1" applyBorder="1" applyAlignment="1">
      <alignment horizontal="center" vertical="center"/>
    </xf>
    <xf numFmtId="164" fontId="0" fillId="0" borderId="23" xfId="0" applyNumberFormat="1" applyBorder="1" applyAlignment="1">
      <alignment horizontal="center" vertical="center"/>
    </xf>
    <xf numFmtId="0" fontId="1" fillId="0" borderId="18" xfId="0" applyFont="1" applyFill="1" applyBorder="1"/>
    <xf numFmtId="0" fontId="0" fillId="0" borderId="19" xfId="0" applyBorder="1"/>
    <xf numFmtId="0" fontId="0" fillId="0" borderId="19" xfId="0" applyNumberFormat="1" applyBorder="1"/>
    <xf numFmtId="164" fontId="1" fillId="0" borderId="19" xfId="0" applyNumberFormat="1" applyFont="1" applyBorder="1"/>
    <xf numFmtId="164" fontId="1" fillId="0" borderId="16" xfId="0" applyNumberFormat="1" applyFont="1" applyBorder="1"/>
    <xf numFmtId="164" fontId="0" fillId="0" borderId="0" xfId="0" applyNumberFormat="1" applyFill="1" applyBorder="1"/>
    <xf numFmtId="164" fontId="0" fillId="0" borderId="0" xfId="2" applyNumberFormat="1" applyFont="1" applyFill="1" applyBorder="1" applyAlignment="1">
      <alignment vertical="center"/>
    </xf>
    <xf numFmtId="164" fontId="0" fillId="0" borderId="0" xfId="0" applyNumberFormat="1" applyFill="1" applyBorder="1" applyAlignment="1">
      <alignment vertical="center"/>
    </xf>
    <xf numFmtId="164" fontId="0" fillId="0" borderId="1" xfId="0" applyNumberFormat="1" applyBorder="1"/>
    <xf numFmtId="0" fontId="1" fillId="0" borderId="1" xfId="0" applyFont="1" applyFill="1" applyBorder="1" applyAlignment="1">
      <alignment vertical="center"/>
    </xf>
    <xf numFmtId="164" fontId="0" fillId="0" borderId="0" xfId="0" applyNumberFormat="1" applyFill="1" applyAlignment="1">
      <alignment vertical="center"/>
    </xf>
    <xf numFmtId="164" fontId="0" fillId="0" borderId="0" xfId="2" applyNumberFormat="1" applyFont="1" applyFill="1" applyAlignment="1">
      <alignment vertical="center"/>
    </xf>
    <xf numFmtId="10" fontId="0" fillId="0" borderId="1" xfId="0" applyNumberFormat="1" applyBorder="1"/>
    <xf numFmtId="0" fontId="0" fillId="0" borderId="24" xfId="0" applyBorder="1" applyAlignment="1">
      <alignment vertical="center"/>
    </xf>
    <xf numFmtId="0" fontId="3" fillId="0" borderId="24" xfId="1" applyFont="1" applyFill="1" applyBorder="1" applyAlignment="1">
      <alignment vertical="center"/>
    </xf>
    <xf numFmtId="0" fontId="0" fillId="0" borderId="24" xfId="0" applyFill="1" applyBorder="1" applyAlignment="1">
      <alignment vertical="center"/>
    </xf>
    <xf numFmtId="0" fontId="0" fillId="0" borderId="24" xfId="0" applyFill="1" applyBorder="1"/>
    <xf numFmtId="0" fontId="0" fillId="0" borderId="24" xfId="0" applyBorder="1"/>
    <xf numFmtId="0" fontId="0" fillId="4" borderId="2" xfId="0" applyNumberFormat="1" applyFill="1" applyBorder="1" applyAlignment="1">
      <alignment wrapText="1"/>
    </xf>
    <xf numFmtId="164" fontId="0" fillId="0" borderId="2" xfId="0" applyNumberFormat="1" applyBorder="1"/>
    <xf numFmtId="0" fontId="0" fillId="0" borderId="25" xfId="0" applyBorder="1" applyAlignment="1">
      <alignment wrapText="1"/>
    </xf>
    <xf numFmtId="0" fontId="0" fillId="0" borderId="25" xfId="0" applyFill="1" applyBorder="1" applyAlignment="1">
      <alignment vertical="center"/>
    </xf>
    <xf numFmtId="0" fontId="0" fillId="0" borderId="25" xfId="0" applyBorder="1"/>
    <xf numFmtId="0" fontId="0" fillId="0" borderId="25" xfId="0" applyBorder="1" applyAlignment="1">
      <alignment vertical="center"/>
    </xf>
    <xf numFmtId="0" fontId="3" fillId="0" borderId="24" xfId="0" applyFont="1" applyFill="1" applyBorder="1" applyAlignment="1">
      <alignment vertical="center"/>
    </xf>
    <xf numFmtId="0" fontId="0" fillId="0" borderId="24" xfId="0" applyBorder="1" applyAlignment="1">
      <alignment wrapText="1"/>
    </xf>
    <xf numFmtId="0" fontId="0" fillId="0" borderId="26" xfId="0" applyBorder="1"/>
    <xf numFmtId="164" fontId="0" fillId="4" borderId="1" xfId="0" applyNumberFormat="1" applyFill="1" applyBorder="1" applyAlignment="1">
      <alignment wrapText="1"/>
    </xf>
    <xf numFmtId="164" fontId="0" fillId="0" borderId="26" xfId="0" applyNumberFormat="1" applyBorder="1"/>
    <xf numFmtId="0" fontId="0" fillId="0" borderId="27" xfId="0" applyFill="1" applyBorder="1" applyAlignment="1">
      <alignment vertical="center"/>
    </xf>
    <xf numFmtId="0" fontId="1" fillId="0" borderId="28" xfId="0" applyFont="1" applyFill="1" applyBorder="1" applyAlignment="1">
      <alignment vertical="center"/>
    </xf>
    <xf numFmtId="0" fontId="0" fillId="0" borderId="28" xfId="0" applyFont="1" applyFill="1" applyBorder="1" applyAlignment="1">
      <alignment vertical="center"/>
    </xf>
    <xf numFmtId="10" fontId="0" fillId="0" borderId="28" xfId="3" applyNumberFormat="1" applyFont="1" applyFill="1" applyBorder="1" applyAlignment="1">
      <alignment vertical="center"/>
    </xf>
    <xf numFmtId="164" fontId="0" fillId="0" borderId="28" xfId="0" applyNumberFormat="1" applyFill="1" applyBorder="1" applyAlignment="1">
      <alignment vertical="center"/>
    </xf>
    <xf numFmtId="164" fontId="0" fillId="0" borderId="29" xfId="0" applyNumberFormat="1" applyFill="1" applyBorder="1" applyAlignment="1">
      <alignment vertical="center"/>
    </xf>
    <xf numFmtId="164" fontId="0" fillId="0" borderId="26" xfId="0" applyNumberFormat="1" applyFill="1" applyBorder="1" applyAlignment="1">
      <alignment vertical="center"/>
    </xf>
    <xf numFmtId="10" fontId="0" fillId="0" borderId="28" xfId="3" applyNumberFormat="1" applyFont="1" applyFill="1" applyBorder="1"/>
    <xf numFmtId="164" fontId="0" fillId="0" borderId="28" xfId="0" applyNumberFormat="1" applyFill="1" applyBorder="1"/>
    <xf numFmtId="164" fontId="0" fillId="0" borderId="29" xfId="0" applyNumberFormat="1" applyFill="1" applyBorder="1"/>
    <xf numFmtId="0" fontId="0" fillId="0" borderId="27" xfId="0" applyBorder="1" applyAlignment="1">
      <alignment vertical="center"/>
    </xf>
    <xf numFmtId="0" fontId="0" fillId="0" borderId="30" xfId="0" applyFill="1" applyBorder="1" applyAlignment="1">
      <alignment vertical="center"/>
    </xf>
    <xf numFmtId="0" fontId="1" fillId="0" borderId="31" xfId="0" applyFont="1" applyFill="1" applyBorder="1" applyAlignment="1">
      <alignment vertical="center"/>
    </xf>
    <xf numFmtId="0" fontId="0" fillId="0" borderId="31" xfId="0" applyFont="1" applyFill="1" applyBorder="1" applyAlignment="1">
      <alignment vertical="center"/>
    </xf>
    <xf numFmtId="10" fontId="0" fillId="0" borderId="31" xfId="3" applyNumberFormat="1" applyFont="1" applyFill="1" applyBorder="1" applyAlignment="1">
      <alignment vertical="center"/>
    </xf>
    <xf numFmtId="164" fontId="0" fillId="0" borderId="31" xfId="0" applyNumberFormat="1" applyFont="1" applyFill="1" applyBorder="1" applyAlignment="1">
      <alignment vertical="center"/>
    </xf>
    <xf numFmtId="0" fontId="2" fillId="0" borderId="0" xfId="1" applyFill="1" applyBorder="1"/>
    <xf numFmtId="0" fontId="2" fillId="0" borderId="3" xfId="1" applyBorder="1" applyAlignment="1">
      <alignment vertical="center"/>
    </xf>
    <xf numFmtId="0" fontId="2" fillId="0" borderId="7" xfId="1" applyBorder="1"/>
    <xf numFmtId="0" fontId="9" fillId="10" borderId="0" xfId="4" applyFont="1" applyFill="1" applyAlignment="1">
      <alignment horizontal="center" wrapText="1"/>
    </xf>
    <xf numFmtId="0" fontId="0" fillId="2" borderId="2" xfId="0" applyFont="1" applyFill="1" applyBorder="1" applyAlignment="1">
      <alignment horizontal="center" wrapText="1"/>
    </xf>
    <xf numFmtId="0" fontId="0" fillId="2" borderId="3" xfId="0" applyFont="1" applyFill="1" applyBorder="1" applyAlignment="1">
      <alignment horizontal="center" wrapText="1"/>
    </xf>
    <xf numFmtId="0" fontId="0" fillId="2" borderId="4" xfId="0" applyFont="1" applyFill="1" applyBorder="1" applyAlignment="1">
      <alignment horizontal="center" wrapText="1"/>
    </xf>
    <xf numFmtId="0" fontId="0" fillId="9" borderId="2" xfId="0" applyFont="1" applyFill="1" applyBorder="1" applyAlignment="1">
      <alignment horizontal="center"/>
    </xf>
    <xf numFmtId="0" fontId="0" fillId="9" borderId="3" xfId="0" applyFont="1" applyFill="1" applyBorder="1" applyAlignment="1">
      <alignment horizontal="center"/>
    </xf>
    <xf numFmtId="0" fontId="0" fillId="9" borderId="4" xfId="0" applyFont="1" applyFill="1" applyBorder="1" applyAlignment="1">
      <alignment horizontal="center"/>
    </xf>
    <xf numFmtId="0" fontId="0" fillId="6" borderId="1" xfId="0" applyFont="1" applyFill="1" applyBorder="1" applyAlignment="1">
      <alignment horizontal="center"/>
    </xf>
    <xf numFmtId="0" fontId="0" fillId="7" borderId="6" xfId="0" applyFont="1" applyFill="1" applyBorder="1" applyAlignment="1">
      <alignment horizontal="center"/>
    </xf>
    <xf numFmtId="0" fontId="0" fillId="7" borderId="7" xfId="0" applyFont="1" applyFill="1" applyBorder="1" applyAlignment="1">
      <alignment horizontal="center"/>
    </xf>
    <xf numFmtId="0" fontId="0" fillId="3" borderId="2" xfId="0" applyFont="1" applyFill="1" applyBorder="1" applyAlignment="1">
      <alignment horizontal="center"/>
    </xf>
    <xf numFmtId="0" fontId="0" fillId="3" borderId="3" xfId="0" applyFont="1" applyFill="1" applyBorder="1" applyAlignment="1">
      <alignment horizontal="center"/>
    </xf>
    <xf numFmtId="0" fontId="0" fillId="3" borderId="4" xfId="0" applyFont="1" applyFill="1" applyBorder="1" applyAlignment="1">
      <alignment horizontal="center"/>
    </xf>
    <xf numFmtId="0" fontId="0" fillId="4" borderId="2" xfId="0" applyFont="1" applyFill="1" applyBorder="1" applyAlignment="1">
      <alignment horizontal="center"/>
    </xf>
    <xf numFmtId="0" fontId="0" fillId="4" borderId="3" xfId="0" applyFont="1" applyFill="1" applyBorder="1" applyAlignment="1">
      <alignment horizontal="center"/>
    </xf>
    <xf numFmtId="0" fontId="0" fillId="4" borderId="4" xfId="0" applyFont="1" applyFill="1" applyBorder="1" applyAlignment="1">
      <alignment horizontal="center"/>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wrapText="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6" borderId="1" xfId="0" applyFill="1" applyBorder="1" applyAlignment="1">
      <alignment horizontal="center"/>
    </xf>
    <xf numFmtId="0" fontId="0" fillId="7" borderId="6" xfId="0" applyFill="1" applyBorder="1" applyAlignment="1">
      <alignment horizontal="center"/>
    </xf>
    <xf numFmtId="0" fontId="0" fillId="7" borderId="7" xfId="0" applyFill="1" applyBorder="1" applyAlignment="1">
      <alignment horizontal="center"/>
    </xf>
  </cellXfs>
  <cellStyles count="5">
    <cellStyle name="Currency" xfId="2" builtinId="4"/>
    <cellStyle name="Hyperlink" xfId="1" builtinId="8"/>
    <cellStyle name="Normal" xfId="0" builtinId="0"/>
    <cellStyle name="Normal 2" xfId="4"/>
    <cellStyle name="Percent" xfId="3" builtinId="5"/>
  </cellStyles>
  <dxfs count="26">
    <dxf>
      <alignment wrapText="1" readingOrder="0"/>
    </dxf>
    <dxf>
      <alignment wrapText="1" readingOrder="0"/>
    </dxf>
    <dxf>
      <numFmt numFmtId="1" formatCode="0"/>
    </dxf>
    <dxf>
      <numFmt numFmtId="166" formatCode="0.0"/>
    </dxf>
    <dxf>
      <numFmt numFmtId="2" formatCode="0.00"/>
    </dxf>
    <dxf>
      <numFmt numFmtId="167" formatCode="0.000"/>
    </dxf>
    <dxf>
      <numFmt numFmtId="168" formatCode="0.0000"/>
    </dxf>
    <dxf>
      <numFmt numFmtId="169" formatCode="0.00000"/>
    </dxf>
    <dxf>
      <numFmt numFmtId="170" formatCode="0.000000"/>
    </dxf>
    <dxf>
      <numFmt numFmtId="171" formatCode="0.0000000"/>
    </dxf>
    <dxf>
      <numFmt numFmtId="1" formatCode="0"/>
    </dxf>
    <dxf>
      <numFmt numFmtId="166" formatCode="0.0"/>
    </dxf>
    <dxf>
      <numFmt numFmtId="2" formatCode="0.00"/>
    </dxf>
    <dxf>
      <numFmt numFmtId="167" formatCode="0.000"/>
    </dxf>
    <dxf>
      <numFmt numFmtId="168" formatCode="0.0000"/>
    </dxf>
    <dxf>
      <numFmt numFmtId="169" formatCode="0.00000"/>
    </dxf>
    <dxf>
      <numFmt numFmtId="170" formatCode="0.000000"/>
    </dxf>
    <dxf>
      <numFmt numFmtId="171" formatCode="0.0000000"/>
    </dxf>
    <dxf>
      <numFmt numFmtId="172" formatCode="0.00000000"/>
    </dxf>
    <dxf>
      <numFmt numFmtId="171" formatCode="0.0000000"/>
    </dxf>
    <dxf>
      <numFmt numFmtId="170" formatCode="0.000000"/>
    </dxf>
    <dxf>
      <numFmt numFmtId="169" formatCode="0.00000"/>
    </dxf>
    <dxf>
      <numFmt numFmtId="170" formatCode="0.000000"/>
    </dxf>
    <dxf>
      <numFmt numFmtId="171" formatCode="0.0000000"/>
    </dxf>
    <dxf>
      <numFmt numFmtId="164" formatCode="&quot;$&quot;#,##0.00"/>
    </dxf>
    <dxf>
      <numFmt numFmtId="14" formatCode="0.00%"/>
    </dxf>
  </dxfs>
  <tableStyles count="0" defaultTableStyle="TableStyleMedium2" defaultPivotStyle="PivotStyleLight16"/>
  <colors>
    <mruColors>
      <color rgb="FFCCCCFF"/>
      <color rgb="FFFF3399"/>
      <color rgb="FFFF00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19050</xdr:rowOff>
    </xdr:from>
    <xdr:to>
      <xdr:col>3</xdr:col>
      <xdr:colOff>19050</xdr:colOff>
      <xdr:row>6</xdr:row>
      <xdr:rowOff>63607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09550"/>
          <a:ext cx="7934325" cy="997057"/>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djmcdon" refreshedDate="42782.639536689814" createdVersion="6" refreshedVersion="6" minRefreshableVersion="3" recordCount="68">
  <cacheSource type="worksheet">
    <worksheetSource ref="A2:CU70" sheet="Products Coding"/>
  </cacheSource>
  <cacheFields count="98">
    <cacheField name="Country" numFmtId="0">
      <sharedItems/>
    </cacheField>
    <cacheField name="From product/Bank/MNO website?" numFmtId="0">
      <sharedItems/>
    </cacheField>
    <cacheField name="Website URL" numFmtId="0">
      <sharedItems containsBlank="1"/>
    </cacheField>
    <cacheField name="Non-bank/MNO source" numFmtId="0">
      <sharedItems containsBlank="1"/>
    </cacheField>
    <cacheField name="Describe" numFmtId="0">
      <sharedItems containsBlank="1"/>
    </cacheField>
    <cacheField name="Other website URL (if used for additional information)" numFmtId="0">
      <sharedItems containsBlank="1" longText="1"/>
    </cacheField>
    <cacheField name="Provider Name" numFmtId="0">
      <sharedItems/>
    </cacheField>
    <cacheField name="Product Name" numFmtId="0">
      <sharedItems/>
    </cacheField>
    <cacheField name="Type" numFmtId="0">
      <sharedItems/>
    </cacheField>
    <cacheField name="Model" numFmtId="0">
      <sharedItems/>
    </cacheField>
    <cacheField name="Year Established (Digital Credit Product)" numFmtId="0">
      <sharedItems containsBlank="1" containsMixedTypes="1" containsNumber="1" containsInteger="1" minValue="2007" maxValue="2016"/>
    </cacheField>
    <cacheField name="Partner with MNO providers or banks?" numFmtId="0">
      <sharedItems containsBlank="1"/>
    </cacheField>
    <cacheField name="Partner MNO" numFmtId="0">
      <sharedItems containsBlank="1"/>
    </cacheField>
    <cacheField name="Partner (Bank)" numFmtId="0">
      <sharedItems containsBlank="1"/>
    </cacheField>
    <cacheField name="Partner (Non-bank financial instiution)" numFmtId="0">
      <sharedItems containsBlank="1"/>
    </cacheField>
    <cacheField name="Partner (Other)" numFmtId="0">
      <sharedItems containsBlank="1"/>
    </cacheField>
    <cacheField name="Describe if Other" numFmtId="0">
      <sharedItems containsBlank="1"/>
    </cacheField>
    <cacheField name="Market Share Estimate (of country)" numFmtId="0">
      <sharedItems containsBlank="1" containsMixedTypes="1" containsNumber="1" minValue="2.4E-2" maxValue="2.4E-2"/>
    </cacheField>
    <cacheField name="Technology channel (choices: app, internet, SMS/USSD/Sim Toolkit)" numFmtId="0">
      <sharedItems containsBlank="1"/>
    </cacheField>
    <cacheField name="Technology Channel" numFmtId="0">
      <sharedItems containsBlank="1"/>
    </cacheField>
    <cacheField name="Technology channel - Describe" numFmtId="0">
      <sharedItems containsBlank="1"/>
    </cacheField>
    <cacheField name="Mobile phone required? (y/n)" numFmtId="0">
      <sharedItems containsBlank="1"/>
    </cacheField>
    <cacheField name="Computer only product Y/N" numFmtId="0">
      <sharedItems containsBlank="1"/>
    </cacheField>
    <cacheField name="Repayment Period (days) minimum" numFmtId="0">
      <sharedItems containsBlank="1" containsMixedTypes="1" containsNumber="1" minValue="0" maxValue="365"/>
    </cacheField>
    <cacheField name="Repayment Period (days) maximum" numFmtId="0">
      <sharedItems containsBlank="1" containsMixedTypes="1" containsNumber="1" containsInteger="1" minValue="7" maxValue="2190"/>
    </cacheField>
    <cacheField name="Repayment period - Decribe" numFmtId="0">
      <sharedItems containsBlank="1" longText="1"/>
    </cacheField>
    <cacheField name="APR min" numFmtId="10">
      <sharedItems containsString="0" containsBlank="1" containsNumber="1" minValue="0" maxValue="3.46"/>
    </cacheField>
    <cacheField name="APR max" numFmtId="10">
      <sharedItems containsString="0" containsBlank="1" containsNumber="1" minValue="0" maxValue="3.8"/>
    </cacheField>
    <cacheField name="Interest Rate Timeframe (daily/weekly/monthly/annual)" numFmtId="0">
      <sharedItems containsBlank="1"/>
    </cacheField>
    <cacheField name="APR - Describe" numFmtId="0">
      <sharedItems containsBlank="1"/>
    </cacheField>
    <cacheField name="Standardized APR Min" numFmtId="10">
      <sharedItems containsBlank="1" containsMixedTypes="1" containsNumber="1" minValue="0" maxValue="5.2"/>
    </cacheField>
    <cacheField name="Standardized APR Max" numFmtId="10">
      <sharedItems containsBlank="1" containsMixedTypes="1" containsNumber="1" minValue="0" maxValue="5.2"/>
    </cacheField>
    <cacheField name="Number of loans allowed" numFmtId="0">
      <sharedItems containsBlank="1" containsMixedTypes="1" containsNumber="1" containsInteger="1" minValue="1" maxValue="6"/>
    </cacheField>
    <cacheField name="Facilitation or transaction fee?" numFmtId="0">
      <sharedItems containsBlank="1" containsMixedTypes="1" containsNumber="1" containsInteger="1" minValue="0" maxValue="0"/>
    </cacheField>
    <cacheField name="Describe2" numFmtId="0">
      <sharedItems containsBlank="1"/>
    </cacheField>
    <cacheField name="Time for loan approval" numFmtId="0">
      <sharedItems containsBlank="1"/>
    </cacheField>
    <cacheField name="Loan Minimum" numFmtId="0">
      <sharedItems containsBlank="1" containsMixedTypes="1" containsNumber="1" containsInteger="1" minValue="1" maxValue="1"/>
    </cacheField>
    <cacheField name="Loan Min USD" numFmtId="164">
      <sharedItems containsString="0" containsBlank="1" containsNumber="1" minValue="4.4999999999999999E-4" maxValue="3000"/>
    </cacheField>
    <cacheField name="Loan Maximum" numFmtId="0">
      <sharedItems containsBlank="1" containsMixedTypes="1" containsNumber="1" containsInteger="1" minValue="3000" maxValue="3000"/>
    </cacheField>
    <cacheField name="Loan Max USD" numFmtId="164">
      <sharedItems containsString="0" containsBlank="1" containsNumber="1" minValue="1.3499999999999999" maxValue="750000"/>
    </cacheField>
    <cacheField name="Describe3" numFmtId="0">
      <sharedItems containsBlank="1"/>
    </cacheField>
    <cacheField name="Time till distribution of funds" numFmtId="0">
      <sharedItems containsBlank="1"/>
    </cacheField>
    <cacheField name="Interoperability: is product exclusive for MNO/bank?" numFmtId="0">
      <sharedItems containsBlank="1"/>
    </cacheField>
    <cacheField name="Uses identity confirmation?" numFmtId="0">
      <sharedItems containsBlank="1"/>
    </cacheField>
    <cacheField name="How to confirm identity (e.g. thumbprint, passport info)?" numFmtId="0">
      <sharedItems containsBlank="1" longText="1"/>
    </cacheField>
    <cacheField name="Deliquency warnings?" numFmtId="0">
      <sharedItems containsBlank="1"/>
    </cacheField>
    <cacheField name="Describe delinquency procedure" numFmtId="0">
      <sharedItems containsBlank="1" longText="1"/>
    </cacheField>
    <cacheField name="Delinquency Fee Amount" numFmtId="0">
      <sharedItems containsBlank="1"/>
    </cacheField>
    <cacheField name="Who carries risk of default (provider, central bank, other)?" numFmtId="0">
      <sharedItems containsBlank="1"/>
    </cacheField>
    <cacheField name="Non-performing or default loan interest rate rate" numFmtId="0">
      <sharedItems containsBlank="1" containsMixedTypes="1" containsNumber="1" minValue="5.0000000000000001E-3" maxValue="5.0000000000000001E-3"/>
    </cacheField>
    <cacheField name="Describe4" numFmtId="0">
      <sharedItems containsBlank="1"/>
    </cacheField>
    <cacheField name="Security Checks present (payroll statement verification, balance req in mobile money account)?" numFmtId="0">
      <sharedItems containsBlank="1"/>
    </cacheField>
    <cacheField name="Describe5" numFmtId="0">
      <sharedItems containsBlank="1" longText="1"/>
    </cacheField>
    <cacheField name="Reports to credit bureaus (Y/N)?" numFmtId="0">
      <sharedItems containsBlank="1"/>
    </cacheField>
    <cacheField name="Product combined with other  DFS digital services?" numFmtId="0">
      <sharedItems containsBlank="1"/>
    </cacheField>
    <cacheField name="Product combined with other DFS services, non-digital?" numFmtId="0">
      <sharedItems containsBlank="1"/>
    </cacheField>
    <cacheField name="Which other services? Describe (e.g. Savings)" numFmtId="0">
      <sharedItems containsBlank="1"/>
    </cacheField>
    <cacheField name="Count of Products with  either DFS/non-digital" numFmtId="0">
      <sharedItems containsSemiMixedTypes="0" containsString="0" containsNumber="1" containsInteger="1" minValue="0" maxValue="1"/>
    </cacheField>
    <cacheField name="Targets urban population? " numFmtId="0">
      <sharedItems containsBlank="1"/>
    </cacheField>
    <cacheField name="Targets rural population? " numFmtId="0">
      <sharedItems containsBlank="1"/>
    </cacheField>
    <cacheField name="Targets men? " numFmtId="0">
      <sharedItems containsBlank="1"/>
    </cacheField>
    <cacheField name="Targets women? " numFmtId="0">
      <sharedItems containsBlank="1"/>
    </cacheField>
    <cacheField name="Targets low-income users? " numFmtId="0">
      <sharedItems count="3">
        <s v="yes"/>
        <s v="not specified"/>
        <s v="yes " u="1"/>
      </sharedItems>
    </cacheField>
    <cacheField name="Targets small business owners? " numFmtId="0">
      <sharedItems containsBlank="1"/>
    </cacheField>
    <cacheField name="Targets ag?" numFmtId="0">
      <sharedItems containsNonDate="0" containsString="0" containsBlank="1"/>
    </cacheField>
    <cacheField name="Describe marketing/customer segments" numFmtId="0">
      <sharedItems containsBlank="1" longText="1"/>
    </cacheField>
    <cacheField name="Rewards for increased use of digital credit?" numFmtId="0">
      <sharedItems containsBlank="1" count="3">
        <s v="yes"/>
        <m/>
        <s v="no"/>
      </sharedItems>
    </cacheField>
    <cacheField name="Describe rewards" numFmtId="0">
      <sharedItems containsBlank="1"/>
    </cacheField>
    <cacheField name="Uses own scoring algorithm?" numFmtId="0">
      <sharedItems containsBlank="1"/>
    </cacheField>
    <cacheField name="Third party scoring?" numFmtId="0">
      <sharedItems containsBlank="1"/>
    </cacheField>
    <cacheField name="Name of credit scoring company (third party)" numFmtId="0">
      <sharedItems containsBlank="1"/>
    </cacheField>
    <cacheField name="Uses alternative credit data? (aka not using financial history)" numFmtId="0">
      <sharedItems containsBlank="1"/>
    </cacheField>
    <cacheField name="Utility payment history" numFmtId="0">
      <sharedItems containsBlank="1" containsMixedTypes="1" containsNumber="1" containsInteger="1" minValue="1" maxValue="1"/>
    </cacheField>
    <cacheField name="Mobile airtime/top-ups " numFmtId="0">
      <sharedItems containsBlank="1" containsMixedTypes="1" containsNumber="1" containsInteger="1" minValue="1" maxValue="1"/>
    </cacheField>
    <cacheField name="MM transaction or balance data" numFmtId="0">
      <sharedItems containsBlank="1" containsMixedTypes="1" containsNumber="1" containsInteger="1" minValue="1" maxValue="1"/>
    </cacheField>
    <cacheField name="Remittance information" numFmtId="0">
      <sharedItems containsBlank="1"/>
    </cacheField>
    <cacheField name="Age" numFmtId="0">
      <sharedItems containsBlank="1" containsMixedTypes="1" containsNumber="1" containsInteger="1" minValue="1" maxValue="1"/>
    </cacheField>
    <cacheField name="Previous digital credit loans" numFmtId="0">
      <sharedItems containsString="0" containsBlank="1" containsNumber="1" containsInteger="1" minValue="1" maxValue="1"/>
    </cacheField>
    <cacheField name="Call logs" numFmtId="0">
      <sharedItems containsBlank="1" containsMixedTypes="1" containsNumber="1" containsInteger="1" minValue="1" maxValue="1"/>
    </cacheField>
    <cacheField name="Social media data" numFmtId="0">
      <sharedItems containsBlank="1" containsMixedTypes="1" containsNumber="1" containsInteger="1" minValue="1" maxValue="1"/>
    </cacheField>
    <cacheField name="SMS logs" numFmtId="0">
      <sharedItems containsBlank="1" containsMixedTypes="1" containsNumber="1" containsInteger="1" minValue="1" maxValue="1"/>
    </cacheField>
    <cacheField name="Contact lists" numFmtId="0">
      <sharedItems containsBlank="1" containsMixedTypes="1" containsNumber="1" containsInteger="1" minValue="1" maxValue="1"/>
    </cacheField>
    <cacheField name="GPS data" numFmtId="0">
      <sharedItems containsBlank="1" containsMixedTypes="1" containsNumber="1" containsInteger="1" minValue="1" maxValue="1"/>
    </cacheField>
    <cacheField name="Handset Details" numFmtId="0">
      <sharedItems containsString="0" containsBlank="1" containsNumber="1" containsInteger="1" minValue="1" maxValue="1"/>
    </cacheField>
    <cacheField name="Online Transactions" numFmtId="0">
      <sharedItems containsString="0" containsBlank="1" containsNumber="1" containsInteger="1" minValue="1" maxValue="1"/>
    </cacheField>
    <cacheField name="Traditional financial history" numFmtId="0">
      <sharedItems containsString="0" containsBlank="1" containsNumber="1" containsInteger="1" minValue="1" maxValue="1"/>
    </cacheField>
    <cacheField name="Travel history" numFmtId="0">
      <sharedItems containsString="0" containsBlank="1" containsNumber="1" containsInteger="1" minValue="1" maxValue="1"/>
    </cacheField>
    <cacheField name="Occupation details" numFmtId="0">
      <sharedItems containsString="0" containsBlank="1" containsNumber="1" containsInteger="1" minValue="1" maxValue="1"/>
    </cacheField>
    <cacheField name="living habits" numFmtId="0">
      <sharedItems containsString="0" containsBlank="1" containsNumber="1" containsInteger="1" minValue="1" maxValue="1"/>
    </cacheField>
    <cacheField name="Income level" numFmtId="0">
      <sharedItems containsString="0" containsBlank="1" containsNumber="1" containsInteger="1" minValue="1" maxValue="1"/>
    </cacheField>
    <cacheField name="Social, demographic details" numFmtId="0">
      <sharedItems containsString="0" containsBlank="1" containsNumber="1" containsInteger="1" minValue="1" maxValue="1"/>
    </cacheField>
    <cacheField name="Mobile Money Data" numFmtId="0">
      <sharedItems containsSemiMixedTypes="0" containsString="0" containsNumber="1" containsInteger="1" minValue="0" maxValue="1"/>
    </cacheField>
    <cacheField name="Mobile Phone Data" numFmtId="0">
      <sharedItems containsSemiMixedTypes="0" containsString="0" containsNumber="1" containsInteger="1" minValue="0" maxValue="1"/>
    </cacheField>
    <cacheField name="Traditional Financial History Data" numFmtId="0">
      <sharedItems containsSemiMixedTypes="0" containsString="0" containsNumber="1" containsInteger="1" minValue="0" maxValue="1"/>
    </cacheField>
    <cacheField name="Online Activity and Social Media" numFmtId="0">
      <sharedItems containsSemiMixedTypes="0" containsString="0" containsNumber="1" containsInteger="1" minValue="0" maxValue="1"/>
    </cacheField>
    <cacheField name="Previous Digital Credit Loans2" numFmtId="0">
      <sharedItems containsSemiMixedTypes="0" containsString="0" containsNumber="1" containsInteger="1" minValue="0" maxValue="1"/>
    </cacheField>
    <cacheField name="Other Personal Information" numFmtId="0">
      <sharedItems containsSemiMixedTypes="0" containsString="0" containsNumber="1" containsInteger="1" minValue="0" maxValue="1"/>
    </cacheField>
    <cacheField name="Notes" numFmtId="0">
      <sharedItems containsBlank="1" containsMixedTypes="1" containsNumber="1" containsInteger="1" minValue="0" maxValue="0"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8">
  <r>
    <s v="Nigeria"/>
    <s v="yes"/>
    <s v="https://www.aellacredit.com/"/>
    <s v="yes"/>
    <s v="tech blog"/>
    <s v="http://disrupt-africa.com/2016/02/nigerias-aella-credit-backed-as-it-looks-to-boost-access-to-finance/ http://techcabal.com/2015/09/18/heres-aella-credit-an-online-platform-to-borrow-money-in-hours/"/>
    <s v="Aella Credit"/>
    <s v="Aella Credit"/>
    <s v="Mobile Money Platform"/>
    <s v="Other"/>
    <n v="2015"/>
    <m/>
    <m/>
    <m/>
    <m/>
    <m/>
    <m/>
    <m/>
    <s v="App"/>
    <s v="App"/>
    <s v="Google Play mobile app"/>
    <m/>
    <s v="no"/>
    <n v="30"/>
    <m/>
    <s v="websiste says average repayment period is 3 to 9 months"/>
    <n v="0.04"/>
    <n v="0.04"/>
    <s v="Per month"/>
    <s v="Fixed at 4% per month"/>
    <n v="0.48"/>
    <n v="0.48"/>
    <m/>
    <m/>
    <m/>
    <s v="Instant"/>
    <m/>
    <m/>
    <m/>
    <m/>
    <m/>
    <s v="Instant"/>
    <s v="no"/>
    <s v="yes"/>
    <s v="Bank Verificiation Number (BVN) - Nigerian program to use biometrics to confirm banking customers' identity"/>
    <m/>
    <m/>
    <m/>
    <m/>
    <m/>
    <m/>
    <s v="yes"/>
    <s v="Checks BVN, must be employee to register"/>
    <s v="yes"/>
    <s v="yes"/>
    <m/>
    <s v="Online auto repayment, Repayment powered by Zenith Bank"/>
    <n v="1"/>
    <m/>
    <m/>
    <m/>
    <m/>
    <x v="0"/>
    <m/>
    <m/>
    <s v="Targeted at those who need pay day loans"/>
    <x v="0"/>
    <s v="Planned decreases in interest rates for well-performing customers"/>
    <s v="yes"/>
    <m/>
    <m/>
    <s v="yes"/>
    <m/>
    <m/>
    <m/>
    <m/>
    <m/>
    <m/>
    <m/>
    <m/>
    <m/>
    <m/>
    <m/>
    <m/>
    <m/>
    <n v="1"/>
    <m/>
    <m/>
    <m/>
    <m/>
    <n v="1"/>
    <n v="0"/>
    <n v="0"/>
    <n v="1"/>
    <n v="0"/>
    <n v="0"/>
    <n v="1"/>
    <s v="This product is only available to employees of companies who sign up for the service. The employees are able to receive a credit decision instantly through their algorithm, and the payments on the loan are taken directly from their pay checks. So far, the default rate is very low, pointing to fairly low risk"/>
  </r>
  <r>
    <s v="India"/>
    <s v="yes"/>
    <s v="https://www.bajajfinserv.in/finance/digital-product-finance/salaried-digital-product-finance.aspx"/>
    <m/>
    <m/>
    <m/>
    <s v="Bajaj Finserv"/>
    <s v="Bajaj Finserv"/>
    <s v="Retail"/>
    <s v="Retail"/>
    <m/>
    <s v="no"/>
    <m/>
    <s v="Public Company listed on NYSE and BSE"/>
    <s v="Bajaj Holdings and Investments LTD"/>
    <m/>
    <m/>
    <m/>
    <s v="App"/>
    <s v="App"/>
    <s v="download app on mobile"/>
    <s v="yes"/>
    <s v="no"/>
    <m/>
    <m/>
    <m/>
    <m/>
    <n v="0.16"/>
    <s v="Not specified"/>
    <s v="Borrower doesn't pay an APR, only a transaction fee"/>
    <m/>
    <n v="0.16"/>
    <m/>
    <s v="Rs 749"/>
    <s v="Listed under &quot;Fees and Charges&quot; for Smart Phone, Laptop, or Tablet purchases"/>
    <s v="&quot;Instant and on the spot&quot;, &quot;within 60 seconds&quot;"/>
    <s v="Rs 10,000"/>
    <n v="150"/>
    <s v="100,000 Rs"/>
    <n v="1500"/>
    <s v="loans are for technology products purchased at retail partner stores"/>
    <s v="no funds distributed, rather a deal ID is provided once approved (within 60 seconds) "/>
    <m/>
    <s v="yes"/>
    <s v="Payment Account Number Card, Deal ID #"/>
    <m/>
    <m/>
    <m/>
    <m/>
    <m/>
    <m/>
    <m/>
    <m/>
    <m/>
    <m/>
    <m/>
    <m/>
    <n v="0"/>
    <m/>
    <m/>
    <m/>
    <m/>
    <x v="1"/>
    <m/>
    <m/>
    <m/>
    <x v="0"/>
    <s v="“BFL Reward Points” shall mean the reward points obtained by the Customer in connection with the use of EMI Card as per BFL Rewards program."/>
    <s v="yes"/>
    <m/>
    <m/>
    <s v="yes"/>
    <m/>
    <m/>
    <m/>
    <m/>
    <m/>
    <m/>
    <m/>
    <n v="1"/>
    <m/>
    <m/>
    <m/>
    <m/>
    <m/>
    <m/>
    <m/>
    <m/>
    <m/>
    <m/>
    <m/>
    <n v="0"/>
    <n v="0"/>
    <n v="0"/>
    <n v="1"/>
    <n v="0"/>
    <n v="0"/>
    <s v="Bajajfinserv offers personal, home, business, and doctors loans. Their personal loan characteristics fit our definition of digital credit: online approval in five mins and cash disbursement within 72 hours"/>
  </r>
  <r>
    <s v="India"/>
    <s v="yes"/>
    <s v="https://www.bitbond.com/resources/loans/loans-in-india/"/>
    <m/>
    <m/>
    <m/>
    <s v="Bitbond"/>
    <s v="Bitbond"/>
    <s v="P2P"/>
    <s v="P2P"/>
    <m/>
    <m/>
    <m/>
    <s v="Works independently of banks"/>
    <m/>
    <s v="Bitcoin"/>
    <s v="based on Bitcoin technology"/>
    <m/>
    <s v="internet"/>
    <s v="internet"/>
    <s v="open an account online"/>
    <s v="no"/>
    <m/>
    <n v="42"/>
    <n v="2190"/>
    <s v="Says that borrower can repay on their own terms: six weeks to six years"/>
    <n v="7.6999999999999999E-2"/>
    <m/>
    <s v="Not specified"/>
    <s v="As low as 7.7% p.a. but max rate varies depending on creditworthiness and loan terms "/>
    <n v="7.6999999999999999E-2"/>
    <m/>
    <n v="1"/>
    <s v="1-3%"/>
    <s v="Origination fees range based on loan length"/>
    <m/>
    <m/>
    <m/>
    <s v="10,000 Rs"/>
    <n v="150"/>
    <m/>
    <s v="&quot;within just a few days&quot;"/>
    <m/>
    <s v="yes"/>
    <s v="Secure online password"/>
    <m/>
    <s v="Late fees are invoiced to borrowers and Bitbond retains the rights to seek collection. A default is defined as a loan not being paid completely within 90 days of loan maturity"/>
    <m/>
    <s v="lender"/>
    <m/>
    <m/>
    <s v="yes"/>
    <s v="Bitbond &quot;verifies&quot; all borrowers before they access the marketplace. Checks are based on credit bureau info, type of employment, Paypal info, eBay score, country of residence and Bitcoin payment history"/>
    <m/>
    <s v="no"/>
    <s v="no"/>
    <s v="no"/>
    <n v="0"/>
    <m/>
    <m/>
    <m/>
    <m/>
    <x v="1"/>
    <s v="yes"/>
    <m/>
    <m/>
    <x v="1"/>
    <m/>
    <s v="yes"/>
    <s v="yes"/>
    <s v="relevant in country credit bureau"/>
    <s v="yes: ebay score, address location with which a probability of default is calculated"/>
    <m/>
    <m/>
    <m/>
    <m/>
    <m/>
    <n v="1"/>
    <m/>
    <m/>
    <m/>
    <m/>
    <m/>
    <m/>
    <n v="1"/>
    <n v="1"/>
    <m/>
    <m/>
    <m/>
    <n v="1"/>
    <m/>
    <n v="0"/>
    <n v="0"/>
    <n v="1"/>
    <n v="1"/>
    <n v="1"/>
    <n v="0"/>
    <s v="Bitbond is a German P2P company that uses Bitcoin technology. All contracts are subject to German law"/>
  </r>
  <r>
    <s v="India"/>
    <s v="no"/>
    <s v="http://www.thehindubusinessline.com/business-wire/biz2credit-to-revolutionize-the-300-billion-indian-funding-market-through-online-financing/article8686523.ece"/>
    <s v="yes"/>
    <s v="This webpage shows their partner banks"/>
    <s v="https://yourstory.com/2016/06/biz2credit-to-revolutionize-indian-funding-market/….. https://www.newswire.com/biz2credit-introduces-bizanalyzer/77465"/>
    <s v="Biz2Credit"/>
    <s v="Biz2Credit"/>
    <s v="Online Platform"/>
    <s v="P2P"/>
    <n v="2007"/>
    <s v="yes"/>
    <s v=" "/>
    <s v="Tata Capital, Citibank, Standard Charter, Capital First, Fullerton India, Axis"/>
    <m/>
    <s v="Infotech Pvt. Ltd"/>
    <s v="Gargantuan consulting services firm: Data, IT, security, supply chain, etc."/>
    <m/>
    <s v="online platform"/>
    <s v="internet"/>
    <m/>
    <m/>
    <m/>
    <m/>
    <m/>
    <m/>
    <n v="0.1169"/>
    <n v="0.25"/>
    <s v="Not specified"/>
    <s v="Website lists various interest rates from partner banks"/>
    <n v="0.1169"/>
    <n v="0.25"/>
    <m/>
    <n v="0"/>
    <s v="Website says that they do not charge a fee to borrowers"/>
    <m/>
    <m/>
    <m/>
    <m/>
    <m/>
    <m/>
    <m/>
    <m/>
    <m/>
    <m/>
    <m/>
    <m/>
    <m/>
    <m/>
    <m/>
    <m/>
    <m/>
    <m/>
    <m/>
    <m/>
    <m/>
    <m/>
    <n v="0"/>
    <s v="yes"/>
    <m/>
    <m/>
    <s v="yes"/>
    <x v="1"/>
    <s v="yes"/>
    <m/>
    <m/>
    <x v="1"/>
    <m/>
    <s v="yes. Biz Analyzer Score, creates a score for businesses based on various factors (see link)"/>
    <m/>
    <m/>
    <m/>
    <m/>
    <m/>
    <m/>
    <m/>
    <m/>
    <m/>
    <m/>
    <m/>
    <m/>
    <m/>
    <m/>
    <m/>
    <m/>
    <m/>
    <m/>
    <m/>
    <m/>
    <m/>
    <m/>
    <n v="0"/>
    <n v="0"/>
    <n v="0"/>
    <n v="0"/>
    <n v="0"/>
    <n v="0"/>
    <s v="Biz2Credit offers personal and business loans through its online platform. It uses its Biz Analyzer technology to create a score for businesses applying for loans"/>
  </r>
  <r>
    <s v="Kenya"/>
    <s v="yes"/>
    <s v="Branch"/>
    <s v="no"/>
    <m/>
    <m/>
    <s v="Branch"/>
    <s v="Branch Loan"/>
    <s v="Mobile Money Platform"/>
    <s v="Standard"/>
    <n v="2015"/>
    <s v="yes"/>
    <s v="Safaricom"/>
    <s v="Privately Funded"/>
    <s v="a16z, formation8, khosla impact (investors)"/>
    <s v="Uber, Safaricom, M-Pesa"/>
    <m/>
    <s v="10000 clients"/>
    <s v="App"/>
    <s v="App"/>
    <s v="Facebook Login"/>
    <s v="yes"/>
    <s v="yes"/>
    <n v="14"/>
    <n v="365"/>
    <m/>
    <m/>
    <m/>
    <m/>
    <m/>
    <m/>
    <m/>
    <m/>
    <s v="no"/>
    <m/>
    <s v="minutes"/>
    <s v="250 Kshs"/>
    <n v="2.4"/>
    <s v="50,000 Kshs"/>
    <n v="479.99999999999994"/>
    <m/>
    <s v="minutes"/>
    <s v="no"/>
    <s v="no"/>
    <m/>
    <m/>
    <s v="90 default days"/>
    <m/>
    <s v="provider"/>
    <s v="none"/>
    <s v="oustanding amount/interest becomes immediately payable"/>
    <m/>
    <m/>
    <m/>
    <s v="no"/>
    <m/>
    <m/>
    <n v="0"/>
    <m/>
    <m/>
    <m/>
    <m/>
    <x v="1"/>
    <s v="yes"/>
    <m/>
    <s v="75% use loans to start or grow a business"/>
    <x v="0"/>
    <s v="larger loans, more flexible terms, lower APR"/>
    <s v="yes"/>
    <s v="no"/>
    <m/>
    <s v="yes"/>
    <m/>
    <m/>
    <m/>
    <m/>
    <n v="1"/>
    <n v="1"/>
    <n v="1"/>
    <n v="1"/>
    <n v="1"/>
    <n v="1"/>
    <n v="1"/>
    <n v="1"/>
    <m/>
    <n v="1"/>
    <m/>
    <m/>
    <m/>
    <n v="1"/>
    <m/>
    <n v="0"/>
    <n v="1"/>
    <n v="1"/>
    <n v="1"/>
    <n v="1"/>
    <n v="0"/>
    <m/>
  </r>
  <r>
    <s v="India"/>
    <s v="yes"/>
    <s v="http://www.capitalfirst.com/"/>
    <s v="yes"/>
    <s v="scoring info"/>
    <s v="http://creditvidya.com/Content/datalab.html"/>
    <s v="Capital First"/>
    <s v="Capital First"/>
    <s v="Online Platform"/>
    <s v="Standard"/>
    <m/>
    <m/>
    <m/>
    <m/>
    <m/>
    <m/>
    <s v="B2B platform"/>
    <m/>
    <s v="online, in person"/>
    <s v="internet"/>
    <s v="online platform, can also apply at physical branches"/>
    <m/>
    <s v="no"/>
    <m/>
    <m/>
    <m/>
    <n v="0.16"/>
    <n v="0.24"/>
    <s v="Per annum"/>
    <m/>
    <n v="0.16"/>
    <n v="0.24"/>
    <m/>
    <m/>
    <m/>
    <s v="&quot;instant&quot;"/>
    <m/>
    <m/>
    <m/>
    <m/>
    <m/>
    <m/>
    <s v="yes"/>
    <s v="yes"/>
    <m/>
    <m/>
    <m/>
    <m/>
    <s v="provider"/>
    <m/>
    <m/>
    <m/>
    <m/>
    <m/>
    <m/>
    <s v="yes"/>
    <s v="MSME loans, two-wheeler loans"/>
    <n v="1"/>
    <m/>
    <m/>
    <m/>
    <m/>
    <x v="1"/>
    <m/>
    <m/>
    <m/>
    <x v="1"/>
    <m/>
    <m/>
    <s v="yes"/>
    <s v="Credit Vidya"/>
    <s v="yes"/>
    <m/>
    <m/>
    <m/>
    <m/>
    <m/>
    <m/>
    <m/>
    <m/>
    <m/>
    <m/>
    <m/>
    <m/>
    <m/>
    <m/>
    <m/>
    <m/>
    <m/>
    <m/>
    <m/>
    <n v="0"/>
    <n v="0"/>
    <n v="0"/>
    <n v="0"/>
    <n v="0"/>
    <n v="0"/>
    <m/>
  </r>
  <r>
    <s v="India"/>
    <s v="yes"/>
    <s v="https://www.capitalfloat.com/"/>
    <s v="yes"/>
    <s v="tech blog"/>
    <s v="https://techcrunch.com/2016/05/12/capital-float-b/"/>
    <s v="Capital Float"/>
    <s v="Capital Float"/>
    <s v="Online Platform"/>
    <s v="Standard"/>
    <n v="2013"/>
    <s v="no"/>
    <m/>
    <m/>
    <m/>
    <m/>
    <m/>
    <m/>
    <s v="app, internet"/>
    <s v="App; Internet"/>
    <s v="used through website and app"/>
    <m/>
    <s v="no"/>
    <n v="30"/>
    <n v="365"/>
    <s v="varies based on type of business loan"/>
    <n v="0.18"/>
    <n v="0.24"/>
    <s v="Not specified"/>
    <s v="varies based on credit score (repayment period does as well, and based on type of business). Up to 2% processing fee"/>
    <n v="0.18"/>
    <n v="0.24"/>
    <n v="1"/>
    <s v="yes"/>
    <m/>
    <s v="minutes"/>
    <s v="100,000 Rs"/>
    <n v="1500"/>
    <s v="10,000,000 Rs"/>
    <n v="150000"/>
    <m/>
    <s v="3 days"/>
    <s v="no"/>
    <s v="yes"/>
    <s v="passport/govt id, voter card, address, business location/legality"/>
    <m/>
    <m/>
    <m/>
    <s v="provider"/>
    <n v="5.0000000000000001E-3"/>
    <m/>
    <s v="yes"/>
    <s v="business verification. No collateral required"/>
    <m/>
    <s v="yes"/>
    <s v="no"/>
    <s v="four different types of SME business loans"/>
    <n v="1"/>
    <s v="yes"/>
    <m/>
    <m/>
    <m/>
    <x v="1"/>
    <s v="yes"/>
    <m/>
    <s v="business owners"/>
    <x v="2"/>
    <m/>
    <s v="yes"/>
    <m/>
    <m/>
    <s v="yes"/>
    <m/>
    <m/>
    <m/>
    <m/>
    <m/>
    <m/>
    <m/>
    <n v="1"/>
    <m/>
    <m/>
    <m/>
    <m/>
    <m/>
    <m/>
    <m/>
    <n v="1"/>
    <m/>
    <m/>
    <m/>
    <n v="0"/>
    <n v="0"/>
    <n v="1"/>
    <n v="1"/>
    <n v="0"/>
    <n v="0"/>
    <s v="uses formal financial data as well"/>
  </r>
  <r>
    <s v="India"/>
    <s v="yes"/>
    <s v="http://cashcare.in/"/>
    <s v="yes"/>
    <s v="tech blog"/>
    <s v="http://www.thehindubusinessline.com/companies/get-finance-as-you-hit-the-order-now-button/article8386119.ece, https://www.techinasia.com/financing-online-shopping-cashcare"/>
    <s v="CashCare"/>
    <s v="CashCare"/>
    <s v="Retail"/>
    <s v="Retail"/>
    <n v="2015"/>
    <s v="no"/>
    <m/>
    <m/>
    <m/>
    <s v="FabFurnish, ShopClues, ShopMonk, Edureka, DeZyre, CredR, Pricebaba, MakeMyTrip, LuxePolis, Centralmart.in, Flipkart, Snapdeal, Infibea, MobiKwik, Droom, Pricebaba"/>
    <s v="Cash care approves credit limits and then people can use this to purchase on partner websites"/>
    <m/>
    <s v="internet"/>
    <s v="internet"/>
    <s v="Either create an account on cashcare.in or select CashCare as a payment on any of CashCare's partner websites"/>
    <m/>
    <s v="yes"/>
    <m/>
    <n v="365"/>
    <m/>
    <n v="0.15"/>
    <n v="0.25"/>
    <s v="Per annum"/>
    <s v="0% for select merchants, but 15% for others"/>
    <n v="0.15"/>
    <n v="0.25"/>
    <s v="2, only after 3 installments on the first loan are repaid"/>
    <s v="yes"/>
    <m/>
    <s v="2-5 minutes"/>
    <s v="10,000 Rs."/>
    <n v="150"/>
    <s v="200,000 Rs."/>
    <n v="3000"/>
    <s v="Minimum 5% down payment required for all purchases"/>
    <m/>
    <s v="no"/>
    <s v="yes"/>
    <s v="confirm email address, financial instruments, or using third party databases or other sources. May also ask for identifying documents (passport sized photo, copy of PAN card, Adhaar card, proof of address, last 6 months of bank statements, 3 months salary slip, and last 2 years of income tax returns)"/>
    <s v="yes"/>
    <s v="May engage in collection efforts to recover amounts, which may involve contacting you directly, submitting your information to a collections agency, or taking legal action. May also report delayed payments to CIBIL and charge the customer. "/>
    <m/>
    <m/>
    <m/>
    <s v="May take legal action and affect credit score"/>
    <m/>
    <m/>
    <s v="yes"/>
    <s v="yes"/>
    <m/>
    <s v="Payment for goods on partner websites"/>
    <n v="1"/>
    <s v="yes"/>
    <m/>
    <m/>
    <m/>
    <x v="1"/>
    <m/>
    <m/>
    <s v="Young people with salary jobs"/>
    <x v="1"/>
    <m/>
    <s v="yes"/>
    <s v="yes"/>
    <s v="CIBIL"/>
    <s v="yes"/>
    <m/>
    <m/>
    <m/>
    <m/>
    <n v="1"/>
    <m/>
    <m/>
    <n v="1"/>
    <m/>
    <m/>
    <m/>
    <m/>
    <n v="1"/>
    <n v="1"/>
    <n v="1"/>
    <n v="1"/>
    <m/>
    <m/>
    <m/>
    <n v="0"/>
    <n v="0"/>
    <n v="1"/>
    <n v="1"/>
    <n v="0"/>
    <n v="1"/>
    <s v="Looks at name, mobile number, PAN number, date of birth, and uses this to access shopping and travel hisotry. Acts as online lending system for online purchases. Doesn't require bank account (FAQ), does require proof of employment and salary"/>
  </r>
  <r>
    <s v="India"/>
    <s v="yes"/>
    <s v="https://play.google.com/store/apps/details?id=co.tslc.cashe.android&amp;hl=en"/>
    <s v="yes"/>
    <s v="tech blog"/>
    <s v="http://news.webindia123.com/news/Articles/India/20161016/2970614.html, http://timesofindia.indiatimes.com/business/india-business/Indias-first-cash-giving-app-CASHe-launched/articleshow/51659515.cms, http://timesofindia.indiatimes.com/business/india-business/Payday-loans-emerging-as-nascent-market-in-India/articleshow/54981725.cms"/>
    <s v="Cashe"/>
    <s v="Cashe"/>
    <s v="Mobile Money Platform"/>
    <s v="Standard"/>
    <n v="2016"/>
    <s v="no"/>
    <m/>
    <m/>
    <m/>
    <m/>
    <m/>
    <m/>
    <s v="App"/>
    <s v="App"/>
    <s v="used through mobile app using social media profiles (Facebook, LinkedIn, Google Plus)"/>
    <m/>
    <s v="no"/>
    <n v="15"/>
    <n v="90"/>
    <s v="15, 30, and 90 day repayment options"/>
    <m/>
    <m/>
    <m/>
    <s v="facilitation fee-based (times)"/>
    <m/>
    <m/>
    <m/>
    <s v="yes"/>
    <m/>
    <s v="2 hours"/>
    <s v="5,000 Rs."/>
    <n v="75"/>
    <s v="100,000 Rs."/>
    <n v="1500"/>
    <m/>
    <s v="minutes (webindia)"/>
    <s v="no"/>
    <s v="yes"/>
    <s v="PAN card, address proof, salary slips and bank statement"/>
    <s v="yes"/>
    <s v="Repayment reminders through app. 7 day extension with additional fees (webindia). Further reminders and calls sent after default"/>
    <m/>
    <m/>
    <s v="2-2.5% (webindia)"/>
    <m/>
    <m/>
    <m/>
    <m/>
    <m/>
    <m/>
    <m/>
    <n v="0"/>
    <s v="yes"/>
    <m/>
    <m/>
    <m/>
    <x v="1"/>
    <s v="yes"/>
    <m/>
    <s v="targets 20-35 year olds (webindia)"/>
    <x v="0"/>
    <s v="faster repayment leads to higher loan limits"/>
    <s v="yes"/>
    <m/>
    <m/>
    <s v="yes"/>
    <m/>
    <n v="1"/>
    <n v="1"/>
    <m/>
    <n v="1"/>
    <n v="1"/>
    <n v="1"/>
    <n v="1"/>
    <n v="1"/>
    <n v="1"/>
    <m/>
    <m/>
    <m/>
    <m/>
    <m/>
    <m/>
    <m/>
    <m/>
    <m/>
    <n v="1"/>
    <n v="1"/>
    <n v="1"/>
    <n v="1"/>
    <n v="1"/>
    <n v="0"/>
    <s v="score determined is &quot;Social Loan Quotient&quot; (SLQ)"/>
  </r>
  <r>
    <s v="India"/>
    <s v="yes"/>
    <s v="http://earlysalary.com/"/>
    <s v="yes"/>
    <s v="tech blog"/>
    <s v="https://www.crunchbase.com/organization/earlysalary#/entity, http://timesofindia.indiatimes.com/city/pune/Early-Salary-to-use-borrowers-social-media-data-to-lend/articleshow/51114414.cms"/>
    <s v="Social Worth Technologies"/>
    <s v="EarlySalary"/>
    <s v="Mobile Money Platform"/>
    <s v="Standard"/>
    <n v="2015"/>
    <s v="no"/>
    <m/>
    <m/>
    <m/>
    <m/>
    <s v="Payday loan program, borrowers sign up for first time loans"/>
    <m/>
    <s v="App"/>
    <s v="App"/>
    <s v="Login through Facebook"/>
    <m/>
    <m/>
    <n v="7"/>
    <n v="50"/>
    <m/>
    <m/>
    <n v="2.5000000000000001E-2"/>
    <s v="Per month"/>
    <m/>
    <m/>
    <n v="0.3"/>
    <m/>
    <s v="yes"/>
    <s v="300 per transaction and 300 for the first time towards stamp duty (times of india)"/>
    <s v="70 minutes (times of india)"/>
    <s v="1,000 Rs"/>
    <n v="15"/>
    <s v="100,000 Rs"/>
    <n v="1500"/>
    <m/>
    <m/>
    <m/>
    <m/>
    <m/>
    <m/>
    <m/>
    <m/>
    <m/>
    <m/>
    <m/>
    <m/>
    <m/>
    <m/>
    <m/>
    <m/>
    <m/>
    <n v="0"/>
    <s v="yes"/>
    <m/>
    <m/>
    <m/>
    <x v="1"/>
    <m/>
    <m/>
    <s v="young people 22-30 who are in their first job drawing a salary of Rs 30,000 or above per month (times of india)"/>
    <x v="1"/>
    <m/>
    <s v="yes"/>
    <m/>
    <m/>
    <s v="yes"/>
    <m/>
    <m/>
    <m/>
    <m/>
    <n v="1"/>
    <m/>
    <m/>
    <n v="1"/>
    <m/>
    <m/>
    <m/>
    <m/>
    <m/>
    <n v="1"/>
    <m/>
    <n v="1"/>
    <m/>
    <m/>
    <m/>
    <n v="0"/>
    <n v="0"/>
    <n v="1"/>
    <n v="1"/>
    <n v="0"/>
    <n v="0"/>
    <s v="Combines traditional credit scoring with new social and online scoring technology-linked risk assessment concepts. Users of the application are able to login though their Facebook accounts, communicate the amount they need as a loan and a date they could settle it, submit basic documents, and get the money credited to their bank accounts. (crunchbase)"/>
  </r>
  <r>
    <s v="Nigeria"/>
    <s v="yes"/>
    <s v="http://www.diamondbank.com/personal/financial-inclusion/diamond-yello-account/"/>
    <s v="no"/>
    <m/>
    <m/>
    <s v="Diamond"/>
    <s v="Diamond Y'ello Account"/>
    <s v="Mobile Money Platform"/>
    <s v="Standard"/>
    <s v="Planned; MM platform est. 2014"/>
    <s v="yes"/>
    <s v="MTN"/>
    <s v="Diamond Bank"/>
    <m/>
    <m/>
    <m/>
    <m/>
    <s v="App; USSD"/>
    <s v="App; SMS"/>
    <s v="Offers both a mobile phone app and a &quot;USSD String&quot; option (via SMS) "/>
    <m/>
    <s v="no"/>
    <m/>
    <m/>
    <m/>
    <m/>
    <m/>
    <m/>
    <m/>
    <m/>
    <m/>
    <m/>
    <m/>
    <m/>
    <m/>
    <m/>
    <m/>
    <m/>
    <m/>
    <m/>
    <m/>
    <m/>
    <m/>
    <m/>
    <m/>
    <m/>
    <m/>
    <m/>
    <m/>
    <m/>
    <m/>
    <m/>
    <m/>
    <m/>
    <m/>
    <m/>
    <n v="0"/>
    <m/>
    <m/>
    <m/>
    <m/>
    <x v="1"/>
    <m/>
    <m/>
    <m/>
    <x v="1"/>
    <m/>
    <m/>
    <m/>
    <m/>
    <m/>
    <m/>
    <m/>
    <m/>
    <m/>
    <m/>
    <m/>
    <m/>
    <m/>
    <m/>
    <m/>
    <m/>
    <m/>
    <m/>
    <m/>
    <m/>
    <m/>
    <m/>
    <m/>
    <m/>
    <n v="0"/>
    <n v="0"/>
    <n v="0"/>
    <n v="0"/>
    <n v="0"/>
    <n v="0"/>
    <s v="This is a planned segment of a currently operating MM platform, details are so far hazy"/>
  </r>
  <r>
    <s v="Kenya"/>
    <s v="yes"/>
    <s v="Equitel Home"/>
    <s v="no"/>
    <m/>
    <m/>
    <s v="Equitel"/>
    <s v="Eazzy Loan"/>
    <s v="Mobile Money Platform"/>
    <s v="Standard"/>
    <n v="2015"/>
    <s v="yes"/>
    <m/>
    <s v="Equity Bank"/>
    <m/>
    <s v="M-Pesa, Airtel (MVNO capability), Oracle, Paladian (security), Cisco (network infrastructure), IBM (core banking infrastructure), Apigee (API platform), Openway (card management), Infosis (core banking platform), Experian (micro analytics)"/>
    <s v="Look out for EazzyPay sign; at shops, supermarkets, airlines, petrol stations, hotels as well as online. _x000a_"/>
    <n v="2.4E-2"/>
    <s v="Thin SIM toolkit"/>
    <s v="SMS"/>
    <m/>
    <s v="yes"/>
    <s v="no"/>
    <n v="0"/>
    <n v="30"/>
    <m/>
    <m/>
    <n v="0.14000000000000001"/>
    <s v="Per annum"/>
    <m/>
    <m/>
    <n v="0.14000000000000001"/>
    <s v="2 at a time"/>
    <s v="yes"/>
    <s v="1% of loan amount as appraisal fee"/>
    <s v="minutes"/>
    <s v="50 Kshs"/>
    <n v="0.48"/>
    <s v="200,000 Kshs"/>
    <n v="1919.9999999999998"/>
    <m/>
    <s v="minutes"/>
    <s v="yes"/>
    <s v="yes"/>
    <s v="PIN"/>
    <m/>
    <s v="Should the loan not be paid on the due date, the bank shall deman all money, including but not limited to: all loan appraisal fees due, fees rolled over, interest due, and principal loan due; all legal and other costs that the bank may incur in connection to money recovery; a fee to compensate the bank for reasonable estimate of any loss; and all money due and computed from the due date until the settlement in full. "/>
    <m/>
    <s v="provider"/>
    <m/>
    <m/>
    <m/>
    <m/>
    <s v="yes"/>
    <s v="yes"/>
    <m/>
    <s v="Airtime mins, calls, SMS, Bill Pay"/>
    <n v="1"/>
    <m/>
    <m/>
    <m/>
    <m/>
    <x v="1"/>
    <m/>
    <m/>
    <m/>
    <x v="0"/>
    <s v="partners with Equitel allow you to pay with no charges"/>
    <m/>
    <s v="yes"/>
    <s v="Experian"/>
    <s v="yes"/>
    <m/>
    <n v="1"/>
    <n v="1"/>
    <m/>
    <n v="1"/>
    <n v="1"/>
    <n v="1"/>
    <m/>
    <n v="1"/>
    <n v="1"/>
    <n v="1"/>
    <n v="1"/>
    <m/>
    <n v="1"/>
    <m/>
    <m/>
    <m/>
    <m/>
    <m/>
    <n v="1"/>
    <n v="1"/>
    <n v="1"/>
    <n v="0"/>
    <n v="1"/>
    <n v="0"/>
    <s v="It is a mobile-based banking service provided by Equity Bank (Kenya) Ltd that allows a customer to conveniently get a loan to meet their emergency needs with ease. Your initial credit limit is determined by the behaviour on both your Equity bank account and Equitel line usage. Various parameters that are used include; how frequent the customer banks in a month, the average amount that remains in the account, default history of the customer, CRB rating etc. All these are analysed, aggregated and based on this aggregate score a limit is awarded. If the score is too low the customer will not be awarded a limit."/>
  </r>
  <r>
    <s v="Kenya"/>
    <s v="yes"/>
    <s v="Equitel Home"/>
    <s v="yes"/>
    <m/>
    <m/>
    <s v="Equitel"/>
    <s v="Eazzy Loan Plus"/>
    <s v="Mobile Money Platform"/>
    <s v="Standard"/>
    <n v="2015"/>
    <s v="yes"/>
    <m/>
    <s v="Equity Bank"/>
    <s v=" "/>
    <s v="M-Pesa, Airtel (MVNO capability), Oracle, Paladian (security), Cisco (network infrastructure), IBM (core banking infrastructure), Apigee (API platform), Openway (card management), Infosis (core banking platform), Experian (micro analytics)"/>
    <m/>
    <m/>
    <s v="Thin SIM toolkit"/>
    <s v="SMS"/>
    <m/>
    <s v="yes"/>
    <s v="no"/>
    <n v="60"/>
    <n v="365"/>
    <m/>
    <m/>
    <n v="0.14000000000000001"/>
    <s v="Per annum"/>
    <m/>
    <m/>
    <n v="0.14000000000000001"/>
    <s v="1 at a time"/>
    <s v="yes"/>
    <s v="2-3% of loan amount as appraisal fee"/>
    <s v="minutes"/>
    <s v="1000 Kshs"/>
    <n v="9.6"/>
    <s v="3,000,000 Kshs"/>
    <n v="28799.999999999996"/>
    <m/>
    <s v="minutes"/>
    <s v="yes"/>
    <s v="yes"/>
    <s v="PIN"/>
    <m/>
    <s v="Should the loan not be paid on the due date, the bank shall deman all money, including but not limited to: all loan appraisal fees due, fees rolled over, interest due, and principal loan due; all legal and other costs that the bank may incur in connection to money recovery; a fee to compensate the bank for reasonable estimate of any loss; and all money due and computed from the due date until the settlement in full. "/>
    <m/>
    <s v="provider"/>
    <m/>
    <m/>
    <m/>
    <m/>
    <s v="yes"/>
    <s v="yes"/>
    <m/>
    <s v="Airtime mins, calls, SMS, Bill Pay"/>
    <n v="1"/>
    <m/>
    <m/>
    <m/>
    <m/>
    <x v="1"/>
    <m/>
    <m/>
    <m/>
    <x v="1"/>
    <m/>
    <m/>
    <s v="yes"/>
    <m/>
    <s v="yes"/>
    <m/>
    <n v="1"/>
    <n v="1"/>
    <m/>
    <n v="1"/>
    <n v="1"/>
    <n v="1"/>
    <m/>
    <n v="1"/>
    <n v="1"/>
    <n v="1"/>
    <n v="1"/>
    <m/>
    <n v="1"/>
    <m/>
    <m/>
    <m/>
    <m/>
    <m/>
    <n v="1"/>
    <n v="1"/>
    <n v="1"/>
    <n v="0"/>
    <n v="1"/>
    <n v="0"/>
    <s v="It is a term loan accessed via the mobile-based banking service provided by Equity Bank (Kenya) Ltd that allows a customer to conveniently get a loan payable in easy monthly instalments. Eazzy Plus also takes into account other term loans that a customer holds with the bank, thus if a customer has existing loans the limit awarded will be consumed by the outstanding loan balances."/>
  </r>
  <r>
    <s v="India"/>
    <s v="yes"/>
    <s v="https://www.faircent.com/"/>
    <s v="yes"/>
    <s v="grey lit"/>
    <s v="http://timesofindia.indiatimes.com/business/india-business/Faircent-introduces-loans-against-collateral/articleshow/54719067.cms"/>
    <s v="Fair Cent"/>
    <s v="Fair Cent"/>
    <s v="P2P"/>
    <s v="P2P"/>
    <m/>
    <m/>
    <m/>
    <m/>
    <m/>
    <s v="private lenders"/>
    <s v="P2P platform"/>
    <m/>
    <s v="online"/>
    <s v="internet"/>
    <s v="online platform"/>
    <m/>
    <s v="yes"/>
    <n v="182.5"/>
    <n v="1080"/>
    <s v="loans funded through multiple lenders"/>
    <n v="0.12"/>
    <n v="0.3"/>
    <s v="Not specified"/>
    <s v="depends on agreement between investor and borrower"/>
    <n v="0.12"/>
    <n v="0.3"/>
    <s v="up to loan limit"/>
    <m/>
    <m/>
    <s v="48-72 hours for borrower analysis, loans posted for up to 30 days"/>
    <s v="30,000 Rs."/>
    <n v="450"/>
    <s v="500,000 Rs."/>
    <n v="7500"/>
    <s v="1,000,000 for business loans"/>
    <s v="24-48 hours"/>
    <s v="no"/>
    <s v="yes"/>
    <m/>
    <m/>
    <m/>
    <m/>
    <s v="lender"/>
    <m/>
    <m/>
    <s v="yes"/>
    <s v="physical verification"/>
    <m/>
    <s v="yes"/>
    <m/>
    <s v="two-wheeler loans (new partnership, times of india)"/>
    <n v="1"/>
    <m/>
    <m/>
    <m/>
    <m/>
    <x v="0"/>
    <s v="yes"/>
    <m/>
    <m/>
    <x v="1"/>
    <m/>
    <s v="yes"/>
    <s v="yes"/>
    <m/>
    <s v="yes"/>
    <m/>
    <m/>
    <m/>
    <m/>
    <n v="1"/>
    <m/>
    <m/>
    <m/>
    <m/>
    <m/>
    <m/>
    <m/>
    <m/>
    <m/>
    <m/>
    <n v="1"/>
    <m/>
    <m/>
    <m/>
    <n v="0"/>
    <n v="0"/>
    <n v="1"/>
    <n v="0"/>
    <n v="0"/>
    <n v="0"/>
    <m/>
  </r>
  <r>
    <s v="India"/>
    <s v="yes"/>
    <s v="https://finomena.com/faqs/ "/>
    <m/>
    <s v="grey lit"/>
    <s v="https://www.techinasia.com/finomena-loan-startup-gets-matrix-funding"/>
    <s v="Finomena"/>
    <s v="Finomena"/>
    <s v="Retail"/>
    <s v="Retail"/>
    <m/>
    <m/>
    <m/>
    <m/>
    <m/>
    <m/>
    <m/>
    <m/>
    <s v="Website or App"/>
    <s v="internet or app"/>
    <m/>
    <s v="no"/>
    <s v="no"/>
    <m/>
    <n v="365"/>
    <s v="max 1 year"/>
    <n v="0.08"/>
    <n v="0.12"/>
    <s v="Per annum"/>
    <s v="Mentions in FAQs that interest will not be more than 8-12%"/>
    <n v="0.08"/>
    <n v="0.12"/>
    <m/>
    <s v="Rs. 249"/>
    <s v="Initial processing fee"/>
    <m/>
    <m/>
    <m/>
    <m/>
    <m/>
    <m/>
    <m/>
    <m/>
    <s v="yes"/>
    <s v="Govt. ID"/>
    <m/>
    <m/>
    <m/>
    <m/>
    <m/>
    <m/>
    <s v="Aadhaar card number or passport and voter ID card, 12 months' bank statements"/>
    <m/>
    <m/>
    <m/>
    <m/>
    <m/>
    <n v="0"/>
    <s v="yes"/>
    <m/>
    <m/>
    <m/>
    <x v="0"/>
    <m/>
    <m/>
    <m/>
    <x v="1"/>
    <m/>
    <s v="yes"/>
    <s v="yes"/>
    <s v="CIBIL (Credit Info Bureau India)"/>
    <s v="yes"/>
    <m/>
    <n v="1"/>
    <m/>
    <m/>
    <m/>
    <n v="1"/>
    <m/>
    <n v="1"/>
    <m/>
    <m/>
    <m/>
    <m/>
    <m/>
    <m/>
    <m/>
    <m/>
    <m/>
    <m/>
    <m/>
    <n v="1"/>
    <n v="0"/>
    <n v="0"/>
    <n v="1"/>
    <n v="1"/>
    <n v="0"/>
    <s v="Finomena finances retail purchases such as mobile phones, laptops, household appliances, and furniture. Applicants either go online or downloads their app and applies.  They can paste the URL for the product of their interest from various Biz2Credit partners. Finomena also target millenials (see link &quot;Other&quot;) and heavily use alternative data. "/>
  </r>
  <r>
    <s v="India"/>
    <s v="yes"/>
    <s v="http://flexiloans.in/"/>
    <m/>
    <s v="grey lit"/>
    <s v="http://www.deal4loans.com/loans/loan/bajaj-finserv-flexi-loan-benefits-information/"/>
    <s v="FlexiLoans Technologies "/>
    <s v="Flexiloans"/>
    <s v="Online Platform"/>
    <s v="Standard/Retail"/>
    <m/>
    <m/>
    <m/>
    <m/>
    <m/>
    <m/>
    <m/>
    <m/>
    <s v="Website or App"/>
    <s v="Online or through mobile phone"/>
    <s v="download app from Google Play"/>
    <s v="no"/>
    <s v="no"/>
    <n v="30"/>
    <n v="365"/>
    <s v="from 1 to 6 months"/>
    <n v="0.11990000000000001"/>
    <m/>
    <s v="Per annum"/>
    <s v="Found on deal4loans website (link &quot;Other&quot;)"/>
    <n v="0.11990000000000001"/>
    <m/>
    <m/>
    <s v="Varies"/>
    <s v="Fees vary depending on asset class"/>
    <m/>
    <s v="Rs. 15,000"/>
    <n v="225"/>
    <s v="10,000,000 Rs"/>
    <n v="150000"/>
    <m/>
    <s v="2 days"/>
    <m/>
    <m/>
    <m/>
    <m/>
    <m/>
    <m/>
    <m/>
    <m/>
    <m/>
    <s v="yes"/>
    <s v="Audited Financial Statements and Tax Receipts"/>
    <m/>
    <m/>
    <m/>
    <m/>
    <n v="0"/>
    <m/>
    <m/>
    <m/>
    <m/>
    <x v="1"/>
    <s v="yes"/>
    <m/>
    <m/>
    <x v="1"/>
    <m/>
    <s v="yes"/>
    <m/>
    <m/>
    <s v="yes"/>
    <m/>
    <m/>
    <m/>
    <m/>
    <m/>
    <m/>
    <m/>
    <n v="1"/>
    <m/>
    <m/>
    <m/>
    <m/>
    <m/>
    <m/>
    <m/>
    <m/>
    <m/>
    <m/>
    <m/>
    <n v="0"/>
    <n v="0"/>
    <n v="0"/>
    <n v="1"/>
    <n v="0"/>
    <n v="0"/>
    <s v="Flexiloans offers businesses working capital loans and equipment financing options. They appear to target only SMEs. "/>
  </r>
  <r>
    <s v="Kenya"/>
    <s v="yes"/>
    <s v="Get Bucks"/>
    <s v="no"/>
    <m/>
    <m/>
    <s v="Get Bucks"/>
    <s v="Get Bucks"/>
    <s v="Online Platform"/>
    <s v="Standard"/>
    <m/>
    <s v="no"/>
    <m/>
    <s v="Privately Funded"/>
    <s v="My Bucks"/>
    <s v="M-Pesa/Geo Trust"/>
    <s v="Mobile money and transfer service"/>
    <m/>
    <s v="Website or App"/>
    <s v="App; Internet"/>
    <s v="Android app, Google Play"/>
    <s v="no"/>
    <s v="no"/>
    <n v="0"/>
    <n v="45"/>
    <s v="Repayment period personalized"/>
    <m/>
    <n v="0.77"/>
    <s v="Per annum"/>
    <s v="Personalized rates"/>
    <m/>
    <n v="0.77"/>
    <s v="unspec"/>
    <s v="yes"/>
    <s v="30% per loan"/>
    <s v="24 hours"/>
    <s v="1000 Kshs "/>
    <n v="9.6"/>
    <s v="20,000 Kshs"/>
    <n v="191.99999999999997"/>
    <s v="individualized"/>
    <s v="24 hours"/>
    <m/>
    <s v="yes"/>
    <s v="NID, bank statement, paystub,Mpesa transaction summary"/>
    <s v="yes"/>
    <s v="Collections company, credit bureau report"/>
    <m/>
    <s v="provider"/>
    <m/>
    <m/>
    <s v="yes"/>
    <s v="Paystub, Mpesa transaction summary (6 mos)"/>
    <s v="yes"/>
    <s v="yes"/>
    <m/>
    <s v="money transfer, savings, utility payment"/>
    <n v="1"/>
    <s v=" "/>
    <s v=" "/>
    <s v=" "/>
    <s v=" "/>
    <x v="1"/>
    <s v="yes"/>
    <m/>
    <m/>
    <x v="0"/>
    <s v="loan increase"/>
    <m/>
    <m/>
    <m/>
    <m/>
    <m/>
    <m/>
    <m/>
    <m/>
    <m/>
    <m/>
    <m/>
    <m/>
    <m/>
    <m/>
    <m/>
    <m/>
    <m/>
    <m/>
    <m/>
    <m/>
    <m/>
    <m/>
    <m/>
    <n v="0"/>
    <n v="0"/>
    <n v="0"/>
    <n v="0"/>
    <n v="0"/>
    <n v="0"/>
    <s v="Ag loans available "/>
  </r>
  <r>
    <s v="Kenya"/>
    <s v="yes"/>
    <s v="Kopo Kopo"/>
    <s v="yes"/>
    <s v="FSD Article"/>
    <s v="http://techcabal.com/2015/12/01/kopo-kopo-micro-lending-switch/"/>
    <s v="Kopo Kopo"/>
    <s v="Grow"/>
    <s v="Mobile Money Platform"/>
    <s v="Standard"/>
    <n v="2012"/>
    <s v="yes"/>
    <s v="Safaricom"/>
    <s v="Javelin, Khosla impact, Accion Venture, Bamboo"/>
    <m/>
    <s v="M-Pesa"/>
    <s v="Telecom"/>
    <m/>
    <s v="Mobile App"/>
    <s v="App"/>
    <m/>
    <s v="yes"/>
    <s v="no"/>
    <s v="No Fixed Term"/>
    <s v="No Fixed Term"/>
    <s v="percentage of daily sales deduct, no fixed term"/>
    <n v="0"/>
    <n v="0"/>
    <m/>
    <s v="No interest"/>
    <n v="0"/>
    <n v="0"/>
    <s v="no interest charged"/>
    <s v="yes"/>
    <s v="1% of cash advance"/>
    <s v="client enters mobile number and receives a call back within a day to start loan process"/>
    <m/>
    <m/>
    <s v="3,000,000 Kshs"/>
    <n v="28799.999999999996"/>
    <s v="individualized"/>
    <s v="unspec"/>
    <m/>
    <m/>
    <m/>
    <m/>
    <m/>
    <m/>
    <m/>
    <m/>
    <m/>
    <m/>
    <m/>
    <m/>
    <s v="yes"/>
    <m/>
    <s v="payments for goods &amp; services"/>
    <n v="1"/>
    <m/>
    <m/>
    <m/>
    <m/>
    <x v="1"/>
    <s v="yes"/>
    <m/>
    <m/>
    <x v="0"/>
    <s v="improved loan terms"/>
    <m/>
    <m/>
    <m/>
    <m/>
    <m/>
    <m/>
    <n v="1"/>
    <m/>
    <m/>
    <m/>
    <m/>
    <m/>
    <m/>
    <m/>
    <m/>
    <m/>
    <m/>
    <m/>
    <m/>
    <m/>
    <m/>
    <m/>
    <m/>
    <n v="1"/>
    <n v="0"/>
    <n v="0"/>
    <n v="0"/>
    <n v="0"/>
    <n v="0"/>
    <m/>
  </r>
  <r>
    <s v="India"/>
    <s v="yes"/>
    <s v="https://www.gyandhan.com"/>
    <s v="no"/>
    <m/>
    <m/>
    <s v="Gyandhan"/>
    <s v="Gyandhan"/>
    <s v="P2P"/>
    <s v="P2P"/>
    <n v="2016"/>
    <s v="yes"/>
    <m/>
    <m/>
    <m/>
    <s v="private lenders"/>
    <s v="P2P platform"/>
    <m/>
    <s v="internet"/>
    <s v="internet"/>
    <s v="online platform"/>
    <m/>
    <s v="yes"/>
    <m/>
    <m/>
    <m/>
    <m/>
    <m/>
    <m/>
    <s v="interest rate set through lender bidding process"/>
    <s v="not specified"/>
    <s v="not specified"/>
    <m/>
    <s v="yes"/>
    <s v="for loans from banks, percentage of loan charged (varies based on partner agreement). For private lenders/borrower, charge is 1% of loan amount each"/>
    <m/>
    <m/>
    <m/>
    <m/>
    <m/>
    <s v="up to amount needed for education"/>
    <m/>
    <s v="no"/>
    <s v="yes"/>
    <s v="PAN card and bank account "/>
    <m/>
    <s v="late fees"/>
    <m/>
    <s v="lender"/>
    <m/>
    <m/>
    <m/>
    <s v="collateral/cosigner not required, but encouraged"/>
    <m/>
    <s v="no"/>
    <s v="yes"/>
    <s v="scholarship platform"/>
    <n v="1"/>
    <s v="yes"/>
    <m/>
    <m/>
    <m/>
    <x v="0"/>
    <m/>
    <m/>
    <s v="students going to certain foreign schools"/>
    <x v="2"/>
    <m/>
    <m/>
    <m/>
    <m/>
    <m/>
    <m/>
    <m/>
    <m/>
    <m/>
    <m/>
    <m/>
    <m/>
    <m/>
    <m/>
    <m/>
    <m/>
    <m/>
    <m/>
    <m/>
    <m/>
    <m/>
    <m/>
    <m/>
    <m/>
    <n v="0"/>
    <n v="0"/>
    <n v="0"/>
    <n v="0"/>
    <n v="0"/>
    <n v="0"/>
    <s v="student loan platform (also includes scholarship info). Currently only for higher education abroad"/>
  </r>
  <r>
    <s v="India"/>
    <s v="yes"/>
    <s v="https://www.i2ifunding.com/"/>
    <s v="yes"/>
    <s v="tech blog"/>
    <s v="https://yourstory.com/2016/03/i2ifunding/"/>
    <s v="i2ifunding"/>
    <s v="i2ifunding"/>
    <s v="P2P"/>
    <s v="P2P"/>
    <n v="2015"/>
    <m/>
    <m/>
    <m/>
    <m/>
    <m/>
    <s v="Individual borrowers and lenders. Lenders cannot loan more than 20% of the borrowers requested amount so that loan amounts are diversified. (yourstory)"/>
    <m/>
    <s v="internet"/>
    <s v="internet"/>
    <s v="Website login"/>
    <m/>
    <s v="yes"/>
    <n v="0"/>
    <n v="730"/>
    <s v="No charge for prepayment"/>
    <n v="0.12"/>
    <n v="0.3"/>
    <s v="Not specified"/>
    <m/>
    <n v="0.12"/>
    <n v="0.3"/>
    <s v="1 at a time"/>
    <s v="yes"/>
    <s v="Free to register account, but a one time listing fee of Rs. 100 is levied when the borrower asks for first loan. "/>
    <m/>
    <s v="25,000 Rs."/>
    <n v="375"/>
    <s v="300,000 Rs."/>
    <n v="4500"/>
    <s v="5,00,000 Rs. for repeat borrowers. Must be in multiples of Rs. 5000"/>
    <m/>
    <m/>
    <s v="yes"/>
    <s v="email and mobile number, as well as the following documents: PAN card; bank account statements of a salary account; email verification; salary slip (must make at least 3 lakhs); employment/company details; permanent and current address proof; highest education certificate "/>
    <s v="yes"/>
    <s v="&quot;Any delay or default will attract severe penalty.&quot; i2i provides legal and recovery support to investors in case of default, with a legally enforceable agreemtn signed between the two parties. . I2I also collects undated checks from borrowers as security. "/>
    <m/>
    <s v="lender"/>
    <s v="In case of delay of repayment, additional penal interest of 24% will be imposed. "/>
    <m/>
    <s v="yes"/>
    <s v="May perform physical verification along with matching the uploaded documents with hard copy/ID proof"/>
    <m/>
    <m/>
    <m/>
    <m/>
    <n v="0"/>
    <m/>
    <m/>
    <m/>
    <m/>
    <x v="1"/>
    <m/>
    <m/>
    <m/>
    <x v="1"/>
    <m/>
    <s v="yes"/>
    <m/>
    <s v="CIBIL"/>
    <s v="yes"/>
    <m/>
    <m/>
    <m/>
    <m/>
    <m/>
    <m/>
    <m/>
    <m/>
    <m/>
    <m/>
    <m/>
    <m/>
    <m/>
    <n v="1"/>
    <m/>
    <n v="1"/>
    <m/>
    <m/>
    <m/>
    <n v="0"/>
    <n v="0"/>
    <n v="1"/>
    <n v="0"/>
    <n v="0"/>
    <n v="0"/>
    <s v="Credit Score Model is based on 20+ parameters in addition to CIBIL score. Requires loan requirement personal details, employment history, and financial details. investors receive up to 30% returns with Principle Protection. i2i diligently evaluates the credit risk of each of the loan projects, post which it assigns risk category and recommends an interest rate for that project (a borrower can borrow at an interest rate which is higher than or equal to this rate). This helps the borrowers as well as the investors to have a benchmark interest rate. In the process, the investors get an opportunity to earn higher 'risk adjusted returns' while the borrowers get an opportunity to get funded at the lowest cost possible as per their risk profile and market based demand. We also provide legal and recovery support to investors in case of default by any borrower."/>
  </r>
  <r>
    <s v="India"/>
    <s v="yes"/>
    <s v="https://www.i-lend.in/"/>
    <s v="yes"/>
    <s v="tech blog"/>
    <s v="https://yourstory.com/2012/06/i-lend-introduces-social-lending-india/"/>
    <s v="i-lend.in"/>
    <s v="i-Lend"/>
    <s v="P2P"/>
    <s v="P2P"/>
    <n v="2012"/>
    <m/>
    <m/>
    <m/>
    <s v="Angaros Group (Investor)"/>
    <s v="private lenders"/>
    <s v="P2P platform"/>
    <m/>
    <s v="online"/>
    <s v="internet"/>
    <s v="online platform"/>
    <m/>
    <s v="yes"/>
    <n v="182.5"/>
    <n v="1080"/>
    <s v="6 month increments. Repayment currently through check only"/>
    <n v="0.12"/>
    <m/>
    <s v="Not specified"/>
    <s v="agreed on by lenders/borrower. Max APR based on scan of lender listings on website"/>
    <n v="0.12"/>
    <m/>
    <n v="1"/>
    <s v="yes"/>
    <s v="One-time registration fee of Rs. 500, and on loan closure 3% of the loan amount is charged as processing fee to the borrower while the lenders pay 1% of the lending amount, whichever is higher. "/>
    <s v="varies (must be matched with lender)"/>
    <s v="25000 Rs."/>
    <n v="375"/>
    <s v="500,000 Rs."/>
    <n v="7500"/>
    <s v="loan limit depends on credit score"/>
    <s v="7-10 days"/>
    <m/>
    <s v="yes"/>
    <s v="Registration includes providing information such as personal, professional, financial details which i-lend verifies. We also require documents to be submitted to verify the information provided by individuals. In addition to this, i-lend verifies information through other available resources. This is in line with the KYC norms set by RBI and followed across the BFSI sector."/>
    <m/>
    <s v="provider will pursue defaulter legally, publish information publically on site"/>
    <s v="minimum 100 rs late payment fee, 24% interest charge per annum on overdue amount"/>
    <s v="lender"/>
    <m/>
    <s v="All EMIs will be presented on 7th working day of the month and late payment charges 24% p.a.  on the overdue amount, subject to a minimum amount of Rs. 100. For any of the above bounce, a fee of Rs.250/- will be charged on each bounce."/>
    <s v="yes"/>
    <s v="physical verification"/>
    <m/>
    <m/>
    <m/>
    <m/>
    <n v="0"/>
    <m/>
    <m/>
    <m/>
    <m/>
    <x v="1"/>
    <m/>
    <m/>
    <s v="individuals with bank account"/>
    <x v="1"/>
    <m/>
    <s v="yes"/>
    <s v="yes"/>
    <s v="NY based, also partnered with Cove Ventures (IIFL)"/>
    <s v="yes"/>
    <m/>
    <m/>
    <m/>
    <m/>
    <n v="1"/>
    <n v="1"/>
    <n v="1"/>
    <n v="1"/>
    <n v="1"/>
    <n v="1"/>
    <m/>
    <m/>
    <n v="1"/>
    <m/>
    <m/>
    <n v="1"/>
    <m/>
    <m/>
    <m/>
    <n v="0"/>
    <n v="1"/>
    <n v="1"/>
    <n v="1"/>
    <n v="1"/>
    <n v="0"/>
    <n v="0"/>
  </r>
  <r>
    <s v="India"/>
    <s v="yes"/>
    <s v="https://indialends.com"/>
    <s v="yes"/>
    <s v="tech blog"/>
    <s v="https://www.techinasia.com/dsg-backs-indialends-bring-borrowers-creditworthy-pool"/>
    <s v="India Lends"/>
    <s v="India Lends"/>
    <s v="Online Platform"/>
    <s v="Standard"/>
    <n v="2015"/>
    <s v="yes"/>
    <m/>
    <s v="6 banks"/>
    <s v="6 non-bank financial companies"/>
    <m/>
    <m/>
    <m/>
    <s v="app, internet"/>
    <s v="App; Internet"/>
    <s v="used through android app and online platform"/>
    <m/>
    <s v="no"/>
    <n v="365"/>
    <n v="2190"/>
    <m/>
    <n v="0.1149"/>
    <n v="0.35"/>
    <s v="Per annum"/>
    <s v="APR rates are different for various bank partners"/>
    <n v="0.1149"/>
    <n v="0.35"/>
    <m/>
    <s v="yes"/>
    <m/>
    <s v="1 hour"/>
    <s v="25,000 Rs."/>
    <n v="375"/>
    <s v="5,000,000 Rs."/>
    <n v="75000"/>
    <m/>
    <s v="2 days"/>
    <s v="no"/>
    <s v="yes"/>
    <s v="govt-issued ID, bank account"/>
    <m/>
    <m/>
    <m/>
    <s v="bank partner"/>
    <s v="n/a"/>
    <s v="partners carry loans on their books, no risk to India Lends"/>
    <s v="depends on partner (sometimes unsecured)"/>
    <s v="no collateral required for some loans"/>
    <m/>
    <m/>
    <s v="yes"/>
    <s v="credit cards, home loans"/>
    <n v="1"/>
    <m/>
    <m/>
    <m/>
    <m/>
    <x v="1"/>
    <s v="yes"/>
    <m/>
    <s v="targets entrepreneurs/salaried individuals"/>
    <x v="0"/>
    <s v="some gift card offers for applying for loans"/>
    <s v="yes"/>
    <m/>
    <m/>
    <s v="yes"/>
    <n v="1"/>
    <n v="1"/>
    <n v="1"/>
    <m/>
    <n v="1"/>
    <m/>
    <n v="1"/>
    <n v="1"/>
    <m/>
    <m/>
    <m/>
    <m/>
    <m/>
    <m/>
    <m/>
    <m/>
    <m/>
    <m/>
    <m/>
    <n v="1"/>
    <n v="1"/>
    <n v="1"/>
    <n v="1"/>
    <n v="0"/>
    <n v="1"/>
    <s v="only apply online, unsecured loans and credit reports"/>
  </r>
  <r>
    <s v="India"/>
    <s v="yes"/>
    <s v="https://www.indiamoneymart.com/"/>
    <s v="no"/>
    <m/>
    <m/>
    <s v="India Money Mart"/>
    <s v="India Money Mart (IMM)"/>
    <s v="P2P"/>
    <s v="P2P"/>
    <n v="2015"/>
    <m/>
    <m/>
    <m/>
    <m/>
    <m/>
    <s v="Individual borrowers and individual/corporate lenders are paired together on the website"/>
    <m/>
    <s v="internet"/>
    <s v="internet"/>
    <s v="IMM Marketplace online"/>
    <m/>
    <s v="yes"/>
    <n v="90"/>
    <n v="730"/>
    <m/>
    <n v="0.12"/>
    <n v="0.24"/>
    <s v="Per annum"/>
    <s v="Depends on credentials of the borrowers and the demand of the lenders in the marketplace"/>
    <n v="0.12"/>
    <n v="0.24"/>
    <s v="Both borrowers and lenders can participate in several loans at once"/>
    <s v="yes"/>
    <s v="Rs. 1000 and .5% of the total amount invested for Lenders; Rs. 1000 along with 2% transaction charges of the loan amount for Borrowers"/>
    <m/>
    <s v="Rs. 25,000"/>
    <n v="375"/>
    <s v="Rs. 3,00,000"/>
    <n v="4500"/>
    <s v="For lenders:  minimum is Rs. 25,000"/>
    <s v="Determined on a case-by-case basis"/>
    <s v="yes"/>
    <s v="yes"/>
    <s v="Formal signing of the agreement. IMM does personal verification. "/>
    <s v="yes"/>
    <s v="Borrower subject to a fine and additional interest"/>
    <m/>
    <s v="lender"/>
    <m/>
    <m/>
    <s v="yes"/>
    <s v="IMM platform collects all the required Personal, Professional and Financial details of the registered members on our website for accomplishing this verification process. Both, Lender and Borrower can view and study these details and then take a rational decision to carry out their transaction."/>
    <s v="yes"/>
    <m/>
    <m/>
    <m/>
    <n v="0"/>
    <m/>
    <m/>
    <m/>
    <m/>
    <x v="1"/>
    <m/>
    <m/>
    <m/>
    <x v="1"/>
    <m/>
    <m/>
    <m/>
    <m/>
    <m/>
    <n v="1"/>
    <m/>
    <m/>
    <m/>
    <n v="1"/>
    <m/>
    <m/>
    <m/>
    <m/>
    <m/>
    <m/>
    <m/>
    <m/>
    <n v="1"/>
    <m/>
    <m/>
    <m/>
    <n v="1"/>
    <m/>
    <n v="0"/>
    <n v="0"/>
    <n v="1"/>
    <n v="0"/>
    <n v="0"/>
    <n v="1"/>
    <s v="IMM lenders get a return on their investments up to 24% per annum. Our platform uses the online data accessing technology to quickly determine the credit rating and risk factors of our applicants before enlisting them on our marketplace. Additionally, physical verification is also carried out to ensure that only authentic people participates on IMM.  Only those applicants, who satisfies our verification process will be registered as Lenders and Borrowers with IndiamoneyMart. It's only after the approval, applicants can then see each other’s profile and identify their match and carry out transactions on IndiaMoneyMart e-lending platform."/>
  </r>
  <r>
    <s v="India"/>
    <s v="yes"/>
    <s v="http://www.indifi.com/"/>
    <s v="http://www.financialexpress.com/industry/banking-finance/how-indifi-technologies-helps-you-in-getting-small-loan/264668/"/>
    <s v="This is where the interest rates were identified"/>
    <s v="http://www.livemint.com/Companies/LFvxGq8t3LxywlcaaIhsmO/Indifi-Technologies-to-use-fresh-funds-raised-to-create-new.html"/>
    <s v="Indifi"/>
    <s v="Indifi"/>
    <s v="P2P"/>
    <s v="P2P"/>
    <n v="2015"/>
    <s v="yes"/>
    <m/>
    <m/>
    <m/>
    <m/>
    <s v="ndifi offers unsecured loans to MSMEs in select industry segments through its partner NBFCs and banks (livemint). It has four NBFC partners and two bank partners"/>
    <m/>
    <s v="internet"/>
    <s v="App; Internet"/>
    <s v="apply online"/>
    <s v="n"/>
    <s v="n"/>
    <m/>
    <m/>
    <s v="Depends on type of business (livemint)"/>
    <n v="0.16"/>
    <n v="0.24"/>
    <s v="Per annum"/>
    <s v="varies based on matched lender. We found a reference for the interest rate it is linked in &quot;Non-bank/MNO source&quot;"/>
    <n v="0.16"/>
    <n v="0.24"/>
    <m/>
    <s v="yes"/>
    <s v=" It charges a fee from the lender which is received in parts throughout the life of the loan (livemint)"/>
    <m/>
    <s v="100,000 Rs"/>
    <n v="1500"/>
    <s v="50,000,000 Rs"/>
    <n v="750000"/>
    <m/>
    <s v="72 hours"/>
    <s v="no"/>
    <s v="yes"/>
    <s v="bank account, govt id"/>
    <m/>
    <m/>
    <m/>
    <s v="lender"/>
    <m/>
    <m/>
    <m/>
    <m/>
    <s v="yes"/>
    <s v="no"/>
    <s v="no"/>
    <m/>
    <n v="0"/>
    <m/>
    <m/>
    <m/>
    <m/>
    <x v="1"/>
    <s v="yes"/>
    <m/>
    <s v="business to business loans"/>
    <x v="1"/>
    <m/>
    <s v="yes"/>
    <m/>
    <m/>
    <s v="yes"/>
    <m/>
    <m/>
    <m/>
    <m/>
    <n v="1"/>
    <m/>
    <n v="1"/>
    <n v="1"/>
    <n v="1"/>
    <n v="1"/>
    <n v="1"/>
    <m/>
    <n v="1"/>
    <n v="1"/>
    <m/>
    <n v="1"/>
    <m/>
    <n v="1"/>
    <m/>
    <n v="0"/>
    <n v="1"/>
    <n v="1"/>
    <n v="1"/>
    <n v="0"/>
    <n v="0"/>
    <m/>
  </r>
  <r>
    <s v="India"/>
    <s v="no"/>
    <s v="http://instakash.in/"/>
    <m/>
    <s v="tech blog"/>
    <s v="http://www.livemint.com/Companies/vcVbaaDTw9YeBB1IWnHR7O/Cant-get-a-loan-Alternative-lending-startups-here-to-help.html"/>
    <s v="Instakash"/>
    <s v="Instakash"/>
    <s v="Online Platform"/>
    <s v="Standard"/>
    <n v="2015"/>
    <m/>
    <m/>
    <m/>
    <m/>
    <m/>
    <m/>
    <m/>
    <s v="internet"/>
    <s v="internet"/>
    <m/>
    <s v="n"/>
    <s v="y"/>
    <m/>
    <s v="12 months"/>
    <s v="Can pay weekly, every two weeks, or monthly"/>
    <n v="0.18"/>
    <n v="0.24"/>
    <s v="Per annum"/>
    <s v="20% per annum for line of credit"/>
    <n v="0.18"/>
    <n v="0.24"/>
    <m/>
    <m/>
    <m/>
    <s v="48 hours"/>
    <m/>
    <m/>
    <s v="25,000,000 Rs"/>
    <n v="375000"/>
    <m/>
    <s v="72 hours"/>
    <m/>
    <m/>
    <m/>
    <m/>
    <m/>
    <m/>
    <s v="provider"/>
    <m/>
    <m/>
    <m/>
    <m/>
    <m/>
    <s v="yes"/>
    <s v="no"/>
    <s v="car loans, line of credit"/>
    <n v="1"/>
    <m/>
    <m/>
    <m/>
    <m/>
    <x v="1"/>
    <s v="yes"/>
    <m/>
    <s v="ecommerce sellers"/>
    <x v="1"/>
    <m/>
    <s v="yes"/>
    <m/>
    <m/>
    <s v="yes"/>
    <m/>
    <m/>
    <m/>
    <m/>
    <m/>
    <m/>
    <m/>
    <m/>
    <m/>
    <m/>
    <m/>
    <m/>
    <m/>
    <n v="1"/>
    <m/>
    <n v="1"/>
    <m/>
    <m/>
    <m/>
    <n v="0"/>
    <n v="0"/>
    <n v="1"/>
    <n v="0"/>
    <n v="0"/>
    <n v="0"/>
    <s v="This asks for a lot of business data, applies only to ecommerce SME"/>
  </r>
  <r>
    <s v="India"/>
    <s v="yes"/>
    <s v="https://www.instapaisa.com/"/>
    <s v="yes"/>
    <s v="grey lit"/>
    <s v="https://letstalkpayments.com/exclusive-interview-with-nikhil-sama-founder-ceo-of-instapaisa/, https://www.google.com/url?sa=t&amp;rct=j&amp;q=&amp;esrc=s&amp;source=web&amp;cd=9&amp;cad=rja&amp;uact=8&amp;ved=0ahUKEwj42MPC--zQAhUHyGMKHSzPAs0QFghGMAg&amp;url=http%3A%2F%2Fwww.crowdfundinsider.com%2F2015%2F09%2F74543-fintech-innovation-and-alternative-lending-companies-on-the-rise-in-india-loancircle-instapaisa-instakash-lead-the-way%2F&amp;usg=AFQjCNFmQv5Z6pzGcDuaJ4kX7LfgIb01gg&amp;sig2=BV99u8d5eCph7n1mt6gjyw&amp;bvm=bv.141320020,d.cGc"/>
    <s v="InstaPaisa"/>
    <s v="InstaPaisa"/>
    <s v="Mobile Money Platform"/>
    <s v="P2P"/>
    <n v="2015"/>
    <m/>
    <m/>
    <s v="Banks operate as lenders"/>
    <m/>
    <m/>
    <s v="Delhi based"/>
    <s v="6245 borrowers"/>
    <s v="App"/>
    <s v="App"/>
    <m/>
    <s v="yes"/>
    <m/>
    <m/>
    <m/>
    <m/>
    <m/>
    <m/>
    <m/>
    <m/>
    <m/>
    <m/>
    <m/>
    <m/>
    <m/>
    <s v="1-2 hours if physical verification is not required, 6-8 if the verification is required"/>
    <s v="30,000 Rs."/>
    <n v="450"/>
    <s v="200,000 Rs. "/>
    <n v="3000"/>
    <m/>
    <m/>
    <m/>
    <m/>
    <s v="Physical verification, only if required by bank lender"/>
    <m/>
    <m/>
    <m/>
    <m/>
    <m/>
    <m/>
    <m/>
    <m/>
    <m/>
    <m/>
    <m/>
    <m/>
    <n v="0"/>
    <s v="yes"/>
    <m/>
    <m/>
    <m/>
    <x v="1"/>
    <m/>
    <m/>
    <s v="targets mid-sized NBFCS, mostly in Delhi but may expand in the future. "/>
    <x v="1"/>
    <m/>
    <s v="yes"/>
    <m/>
    <s v="CIBIL"/>
    <m/>
    <m/>
    <m/>
    <m/>
    <m/>
    <m/>
    <m/>
    <n v="1"/>
    <n v="1"/>
    <n v="1"/>
    <n v="1"/>
    <m/>
    <m/>
    <m/>
    <n v="1"/>
    <m/>
    <m/>
    <m/>
    <n v="1"/>
    <m/>
    <n v="0"/>
    <n v="1"/>
    <n v="1"/>
    <n v="1"/>
    <n v="0"/>
    <n v="0"/>
    <s v="Our online and mobile platform brings together lenders and borrowers, creates credit profiles using our proprietary, new-age data based proxy credit score technology, matches borrowers to the best lenders for their profile, and executes lending transactions."/>
  </r>
  <r>
    <s v="Kenya"/>
    <s v="yes"/>
    <s v="KCB M-Pesa"/>
    <s v="yes"/>
    <m/>
    <m/>
    <s v="KCB Bank Kenya"/>
    <s v="KCB M-Pesa"/>
    <s v="Mobile Money Platform"/>
    <s v="Standard"/>
    <n v="2015"/>
    <s v="yes"/>
    <s v="Safaricom"/>
    <s v="KCB Bank Kenya"/>
    <m/>
    <s v="M-Pesa"/>
    <m/>
    <s v="&gt; 7 m clients"/>
    <s v="SIM Toolkit"/>
    <s v="SMS"/>
    <m/>
    <s v="yes"/>
    <s v="no"/>
    <n v="30"/>
    <n v="180"/>
    <m/>
    <n v="1.1599999999999999E-2"/>
    <n v="1.1599999999999999E-2"/>
    <s v="Per month"/>
    <m/>
    <n v="0.13919999999999999"/>
    <n v="0.13919999999999999"/>
    <m/>
    <s v="yes"/>
    <s v="2.5% of loan amount as negotiation fee"/>
    <m/>
    <s v="50 Kshs"/>
    <n v="0.48"/>
    <s v="1,000,000 Kshs"/>
    <n v="9600"/>
    <m/>
    <s v="minutes"/>
    <s v="no"/>
    <s v="yes"/>
    <s v="PIN or with Safaricom"/>
    <m/>
    <s v="Auto-debit from account, reports to credit bureau"/>
    <m/>
    <s v="provider"/>
    <m/>
    <m/>
    <m/>
    <m/>
    <s v="yes"/>
    <s v="yes"/>
    <m/>
    <s v="Savings: Fixed &amp; Target"/>
    <n v="1"/>
    <m/>
    <m/>
    <m/>
    <m/>
    <x v="1"/>
    <m/>
    <m/>
    <m/>
    <x v="0"/>
    <s v="Loyalty Points, also increased loan limit by increased activity on KCB M-Pesa account, savings, and usage of M-Pesa services"/>
    <s v="yes"/>
    <m/>
    <m/>
    <s v="yes"/>
    <m/>
    <n v="1"/>
    <n v="1"/>
    <m/>
    <n v="1"/>
    <n v="1"/>
    <n v="1"/>
    <m/>
    <n v="1"/>
    <n v="1"/>
    <n v="1"/>
    <n v="1"/>
    <m/>
    <m/>
    <m/>
    <m/>
    <m/>
    <m/>
    <m/>
    <n v="1"/>
    <n v="1"/>
    <n v="1"/>
    <n v="0"/>
    <n v="1"/>
    <n v="0"/>
    <s v="Be a registered and active Safaricom M-PESA customer. KCB has several ag specific loan products"/>
  </r>
  <r>
    <s v="India"/>
    <s v="yes"/>
    <s v="https://kissht.com/faq/ "/>
    <m/>
    <s v="grey lit"/>
    <s v="https://yourstory.com/2017/01/kissht-krishnan-vishwanathan-collateral-free-loans/"/>
    <s v="Kissht"/>
    <s v="Kissht"/>
    <s v="Online Platform"/>
    <s v="Retail"/>
    <n v="2015"/>
    <m/>
    <m/>
    <m/>
    <m/>
    <s v="yes"/>
    <s v="mentions financing partners?"/>
    <m/>
    <s v="Internet, app"/>
    <s v="App; Internet"/>
    <s v="apply online or through app"/>
    <s v="n"/>
    <s v="n"/>
    <s v="3 months"/>
    <s v="12 months"/>
    <s v="another scheme requires a minimum of 1 month"/>
    <n v="0.05"/>
    <n v="0.15"/>
    <s v="Not specified"/>
    <s v="depends on period of repayment? Not clear on if it's an APR"/>
    <n v="0.05"/>
    <n v="0.05"/>
    <m/>
    <m/>
    <s v="downpayment of 25% of product required"/>
    <s v="24 hours"/>
    <s v="1000 rs"/>
    <n v="15"/>
    <s v="100,000 Rs"/>
    <n v="1500"/>
    <m/>
    <m/>
    <s v="no"/>
    <s v="yes"/>
    <s v="Aadhaar, govt id, bank account"/>
    <s v="yes"/>
    <s v="fee for skipping an installment or for a late installment. Provider may contact defaulter through legal means"/>
    <s v="2.5% of principle outstanding (up to 6-month loans), 4% of principle outstanding (more than 6-month loans)"/>
    <s v="provider"/>
    <n v="5.0000000000000001E-3"/>
    <m/>
    <m/>
    <s v="requires bank account"/>
    <s v="yes"/>
    <s v="no"/>
    <s v="no"/>
    <m/>
    <n v="0"/>
    <s v="yes"/>
    <m/>
    <m/>
    <m/>
    <x v="1"/>
    <m/>
    <m/>
    <s v="targets students"/>
    <x v="0"/>
    <s v="low or no rates of interest"/>
    <s v="yes"/>
    <m/>
    <m/>
    <s v="yes"/>
    <m/>
    <m/>
    <m/>
    <m/>
    <n v="1"/>
    <n v="1"/>
    <n v="1"/>
    <n v="1"/>
    <n v="1"/>
    <m/>
    <n v="1"/>
    <m/>
    <m/>
    <n v="1"/>
    <m/>
    <n v="1"/>
    <m/>
    <n v="1"/>
    <m/>
    <n v="0"/>
    <n v="1"/>
    <n v="1"/>
    <n v="1"/>
    <n v="1"/>
    <n v="0"/>
    <m/>
  </r>
  <r>
    <s v="Nigeria"/>
    <s v="yes"/>
    <s v="https://www.kiakia.co/ "/>
    <s v="no"/>
    <m/>
    <m/>
    <s v="KiaKia Bits Ltd"/>
    <s v="KiaKia"/>
    <s v="Online Platform"/>
    <s v="Standard"/>
    <n v="2015"/>
    <m/>
    <m/>
    <m/>
    <m/>
    <m/>
    <m/>
    <m/>
    <s v="internet"/>
    <s v="internet"/>
    <s v="Completely online product"/>
    <m/>
    <s v="yes"/>
    <n v="7"/>
    <n v="30"/>
    <s v="Any length between 7 and 30 days is available"/>
    <m/>
    <n v="2.4"/>
    <s v="Per annum"/>
    <s v="Rates seem fixed at 0.8% per day for new users"/>
    <m/>
    <n v="2.4"/>
    <n v="1"/>
    <s v="yes"/>
    <s v="N600"/>
    <s v="Within minutes"/>
    <s v="N10,000"/>
    <n v="33"/>
    <s v="N60,000"/>
    <n v="198"/>
    <s v="Higher loan maximum can be unlocked with &quot;trust points&quot;"/>
    <s v="1 hour"/>
    <s v="no"/>
    <s v="yes"/>
    <s v="Work identity card picture; BVN"/>
    <m/>
    <s v="Repayment defaults incur fees per day in default"/>
    <s v="Unclear"/>
    <s v="provider"/>
    <m/>
    <m/>
    <s v="yes"/>
    <s v="Work Idenity Card picture; BVN; Attestation: verification by a third-party who is nominated in the loan application process by the user"/>
    <s v="yes"/>
    <m/>
    <m/>
    <m/>
    <n v="0"/>
    <m/>
    <m/>
    <m/>
    <m/>
    <x v="1"/>
    <m/>
    <m/>
    <m/>
    <x v="0"/>
    <s v="&quot;Trust Points&quot; are earned for on-time repayment; more trust points unlock lower rates and higher loan amounts"/>
    <s v="yes"/>
    <m/>
    <m/>
    <s v="yes"/>
    <m/>
    <m/>
    <m/>
    <m/>
    <m/>
    <m/>
    <m/>
    <n v="1"/>
    <m/>
    <m/>
    <m/>
    <m/>
    <m/>
    <m/>
    <m/>
    <n v="1"/>
    <m/>
    <m/>
    <m/>
    <n v="0"/>
    <n v="0"/>
    <n v="1"/>
    <n v="1"/>
    <n v="0"/>
    <n v="0"/>
    <s v="Completely online product, amounts seem fairly high so maybe targeted at higher-income individuals or SMEs"/>
  </r>
  <r>
    <s v="Kenya"/>
    <s v="yes"/>
    <s v="Kopa Cash Home"/>
    <m/>
    <m/>
    <m/>
    <s v="Jumo"/>
    <s v="Kopa Cash"/>
    <s v="Mobile Money Platform"/>
    <s v="Standard"/>
    <n v="2015"/>
    <s v="yes"/>
    <s v="Safaricom"/>
    <s v="AFB Financial, Kenya"/>
    <m/>
    <s v="M-Pesa"/>
    <m/>
    <m/>
    <s v="USSD"/>
    <s v="SMS"/>
    <s v="Online portal, login"/>
    <s v="no"/>
    <s v="yes"/>
    <n v="7"/>
    <n v="365"/>
    <s v="If you choose to provide partial early repayment, notify the bank before doing so. If you fully repay the loan early, notify the bank to receive a settlement quotation. This will include interest up to the date. If they loan term is greater than 12 months then the settlement will include an additional 30 days of interest. "/>
    <m/>
    <m/>
    <m/>
    <m/>
    <m/>
    <m/>
    <s v="1 at a time"/>
    <s v="yes"/>
    <s v="0.5% daily"/>
    <s v="&lt; 24 hours"/>
    <s v="500 kshs"/>
    <n v="4.8"/>
    <s v="13,000 Kshs"/>
    <n v="124.79999999999998"/>
    <m/>
    <s v="&lt;30 minutes"/>
    <m/>
    <m/>
    <m/>
    <m/>
    <s v="If you miss or underpay any payment, you may pay more overall, Kopa Cash may register your details with credit reference agencies, you may find it more difficult to obtain credit in the future, or legal proceedings could be taken against you. "/>
    <m/>
    <s v="provider"/>
    <m/>
    <s v="Unspecified fee"/>
    <m/>
    <m/>
    <s v="yes"/>
    <s v="yes"/>
    <m/>
    <s v="Pay Kopa Cash loan on Airtel money"/>
    <n v="1"/>
    <m/>
    <m/>
    <m/>
    <m/>
    <x v="1"/>
    <m/>
    <m/>
    <s v="Must be employed, no loans to students"/>
    <x v="0"/>
    <s v="Build up a higher credit on future loans when paying current loan on time"/>
    <s v="yes"/>
    <s v="no"/>
    <m/>
    <s v="yes"/>
    <m/>
    <m/>
    <n v="1"/>
    <m/>
    <n v="1"/>
    <n v="1"/>
    <m/>
    <n v="1"/>
    <m/>
    <m/>
    <m/>
    <m/>
    <m/>
    <n v="1"/>
    <m/>
    <n v="1"/>
    <m/>
    <n v="1"/>
    <m/>
    <n v="1"/>
    <n v="0"/>
    <n v="1"/>
    <n v="1"/>
    <n v="1"/>
    <n v="0"/>
    <s v="To qualify for the loan, the applicant simply needs to be over 18 years of age, and either in active business or employed and an Mpesa statement for the last 3 months. After a quick verification of identity, particulars and viability, the cash is instantly sent to the applicant's mobile phone. Kopa is specifically designed to cater for the unique needs of this fast-paced and digital society, so we have incorporated Social Media as one of the platforms used in the operations of Kopa."/>
  </r>
  <r>
    <s v="India"/>
    <s v="yes"/>
    <s v="https://www.krazybee.com/"/>
    <s v="no"/>
    <m/>
    <m/>
    <s v="KrazyBee"/>
    <s v="KrazyBee"/>
    <s v="Retail"/>
    <s v="Retail"/>
    <n v="2016"/>
    <s v="no"/>
    <m/>
    <m/>
    <m/>
    <s v="online vendors"/>
    <s v="allocates EMI for products bought on site through online vendors, or applications like Amazon/Flipkart"/>
    <m/>
    <s v="online"/>
    <s v="internet"/>
    <s v="online platform, also has app"/>
    <m/>
    <s v="no"/>
    <n v="90"/>
    <n v="365"/>
    <s v="3 month increments. Payments must be made via debit card"/>
    <m/>
    <m/>
    <m/>
    <s v="varies based on credit score  "/>
    <s v="not specified"/>
    <s v="not specified"/>
    <s v="up to credit limit"/>
    <m/>
    <m/>
    <s v="24 hours"/>
    <s v="1499 Rs."/>
    <n v="22.484999999999999"/>
    <s v="30,000 Rs."/>
    <n v="450"/>
    <s v="minimum credit limit is 30,000 rs"/>
    <s v="instant upon purchase"/>
    <s v="no"/>
    <s v="yes"/>
    <s v="PAN card, address, aadhaar/govt id, college id"/>
    <s v="yes"/>
    <s v="SMS/email reminder sent out 7 days before due date. Call 2 days before due date. In case of default, credit reported through partner NBFC"/>
    <s v="1% of EMI per day"/>
    <s v="provider"/>
    <m/>
    <m/>
    <s v="yes"/>
    <s v="physical verification"/>
    <s v="yes"/>
    <s v="no"/>
    <s v="no"/>
    <m/>
    <n v="0"/>
    <s v="yes"/>
    <m/>
    <m/>
    <m/>
    <x v="0"/>
    <m/>
    <m/>
    <s v="college students at selected colleges"/>
    <x v="0"/>
    <s v="on time payments/added personal info increase credit limit. Free offers/referrals earn bonus points for product discounts"/>
    <s v="yes"/>
    <m/>
    <m/>
    <s v="yes"/>
    <m/>
    <m/>
    <m/>
    <m/>
    <n v="1"/>
    <n v="1"/>
    <m/>
    <m/>
    <m/>
    <n v="1"/>
    <m/>
    <m/>
    <m/>
    <m/>
    <m/>
    <m/>
    <m/>
    <m/>
    <m/>
    <n v="0"/>
    <n v="1"/>
    <n v="1"/>
    <n v="0"/>
    <n v="1"/>
    <n v="0"/>
    <m/>
  </r>
  <r>
    <s v="India"/>
    <s v="yes"/>
    <s v="https://www.lazypay.in/faq.html"/>
    <m/>
    <m/>
    <m/>
    <s v="PayU"/>
    <s v="Lazypay"/>
    <s v="Online Platform"/>
    <s v="Retail"/>
    <m/>
    <m/>
    <m/>
    <m/>
    <m/>
    <s v="yes"/>
    <s v="merchants, other financiers"/>
    <m/>
    <s v="internet"/>
    <s v="internet"/>
    <s v="apply online  "/>
    <s v="n"/>
    <m/>
    <m/>
    <s v="7 days"/>
    <s v="7 days after invoice"/>
    <m/>
    <m/>
    <m/>
    <s v="website says no charges"/>
    <m/>
    <m/>
    <s v="up to maximum allowed"/>
    <m/>
    <s v="fee for participating merchants"/>
    <m/>
    <m/>
    <m/>
    <s v="2,500 rs"/>
    <n v="37.5"/>
    <m/>
    <m/>
    <s v="no"/>
    <s v="yes"/>
    <s v="id, address, email, phone"/>
    <s v="no"/>
    <s v="reminder 3 days after due date"/>
    <s v="18% of statement balance per day (also says rs 10 per day). Will proceed to charge other methods of payment, and then pursue payment in person"/>
    <s v="provider; financial partner"/>
    <m/>
    <m/>
    <m/>
    <m/>
    <s v="yes"/>
    <s v="no"/>
    <s v="no"/>
    <m/>
    <n v="0"/>
    <s v="yes"/>
    <m/>
    <m/>
    <m/>
    <x v="1"/>
    <m/>
    <m/>
    <s v="those with bank accounts"/>
    <x v="1"/>
    <m/>
    <s v="yes"/>
    <m/>
    <m/>
    <s v="yes"/>
    <m/>
    <m/>
    <m/>
    <m/>
    <n v="1"/>
    <m/>
    <m/>
    <m/>
    <m/>
    <m/>
    <m/>
    <m/>
    <m/>
    <m/>
    <m/>
    <m/>
    <m/>
    <m/>
    <m/>
    <n v="0"/>
    <n v="0"/>
    <n v="1"/>
    <n v="0"/>
    <n v="0"/>
    <n v="0"/>
    <m/>
  </r>
  <r>
    <s v="India"/>
    <s v="yes"/>
    <s v="https://www.lendbox.in"/>
    <s v="yes"/>
    <s v="grey lit"/>
    <s v="https://www.bloomberg.com/news/articles/2016-05-25/india-s-p2p-lenders-push-back-on-proposed-central-bank-rules"/>
    <s v="Lendbox"/>
    <s v="Lendbox"/>
    <s v="P2P"/>
    <s v="P2P"/>
    <n v="2016"/>
    <s v="no"/>
    <m/>
    <m/>
    <m/>
    <s v="P2P"/>
    <s v="P2P platform"/>
    <s v="one of 30 in India"/>
    <s v="internet"/>
    <s v="internet"/>
    <s v="used through online platform"/>
    <m/>
    <s v="yes"/>
    <n v="182.5"/>
    <n v="1080"/>
    <m/>
    <n v="0.2"/>
    <n v="0.24"/>
    <s v="Per annum"/>
    <s v="rates agreed on by borrower and investor. Listing fee of 1500 rs, processing fee based on APR"/>
    <n v="0.2"/>
    <n v="0.24"/>
    <m/>
    <s v="yes"/>
    <m/>
    <m/>
    <s v="25,000 Rs."/>
    <n v="375"/>
    <s v="5,000,000 Rs."/>
    <n v="75000"/>
    <m/>
    <m/>
    <s v="no"/>
    <s v="yes"/>
    <s v="identity card, passport, voter ID, bank statement, mobile bill, proof of income"/>
    <m/>
    <s v="If EMI not paid by due date, bounce charge and additional interest charged. Lendbox also adds another processing charge"/>
    <s v="250 rs bounce charge, 2% penal interest (per month?), 500 rs processing charge"/>
    <s v="lender"/>
    <m/>
    <m/>
    <s v="yes"/>
    <s v="bank account verification"/>
    <m/>
    <m/>
    <m/>
    <m/>
    <n v="0"/>
    <m/>
    <m/>
    <m/>
    <m/>
    <x v="1"/>
    <m/>
    <m/>
    <m/>
    <x v="1"/>
    <m/>
    <s v="yes"/>
    <m/>
    <m/>
    <s v="yes"/>
    <n v="1"/>
    <n v="1"/>
    <n v="1"/>
    <m/>
    <n v="1"/>
    <m/>
    <n v="1"/>
    <n v="1"/>
    <m/>
    <m/>
    <n v="1"/>
    <m/>
    <n v="1"/>
    <n v="1"/>
    <m/>
    <m/>
    <m/>
    <m/>
    <m/>
    <n v="1"/>
    <n v="1"/>
    <n v="1"/>
    <n v="1"/>
    <n v="0"/>
    <n v="1"/>
    <s v="also looks at online spending patterns. Lendbox facilitates transactions between investors and borrowers using multiple platforms"/>
  </r>
  <r>
    <s v="India"/>
    <s v="yes"/>
    <s v="https://www.lendenclub.com/"/>
    <s v="yes"/>
    <s v="finance blog"/>
    <s v="http://www.crowdfundinsider.com/2016/07/88234-creditworthy-brief-indias-lendenclub-streamlines-p2p-lending-platform/, http://www.livemint.com/Industry/A9zOtt8IIHPV3doRIQGzII/Private-agencies-devise-new-credit-score-models-for-firstti.html"/>
    <s v="LendDenClub"/>
    <s v="LendDenClub"/>
    <s v="P2P"/>
    <s v="P2P"/>
    <n v="2016"/>
    <m/>
    <m/>
    <m/>
    <m/>
    <s v="P2P"/>
    <s v="P2P platform"/>
    <s v="one of 30 in India"/>
    <s v="internet"/>
    <s v="internet"/>
    <s v="used through online platform"/>
    <m/>
    <s v="yes"/>
    <n v="90"/>
    <n v="540"/>
    <s v="3 month increments"/>
    <n v="0.125"/>
    <n v="0.3"/>
    <s v="Not specified"/>
    <m/>
    <n v="0.125"/>
    <n v="0.3"/>
    <m/>
    <s v="yes"/>
    <s v="1500 Rs registration fee. Depending on credit score, loan match fee of 1500 rs or (2/3/4%), whichever is higher"/>
    <s v="18 hours"/>
    <s v="25,000 Rs."/>
    <n v="375"/>
    <s v="250,000 Rs."/>
    <n v="3750"/>
    <m/>
    <s v="24 hours to 30 days (goal of 5 days)"/>
    <s v="no"/>
    <s v="yes"/>
    <s v="PAN card and bank account, address info, salary slips, photo, mobile number"/>
    <m/>
    <s v="with default, fee of 250 Rs to each lender and 250 Rs to Lendenclub for each defaulted EMI. Payment is directly debited from account. lendenclub has borrower default funds for those not classified as &quot;very high risk&quot;"/>
    <s v="minimum 500 Rs"/>
    <s v="lender"/>
    <s v="0.3% (livemint)"/>
    <m/>
    <m/>
    <s v="prepayment fees waived after 3 successful EMIs"/>
    <m/>
    <s v="yes"/>
    <m/>
    <s v="Fixed deposit and equity investing"/>
    <n v="1"/>
    <s v="yes"/>
    <m/>
    <m/>
    <m/>
    <x v="1"/>
    <m/>
    <m/>
    <s v="salaried individuals"/>
    <x v="0"/>
    <s v="credit worthiness may increase with multiple loans"/>
    <s v="yes"/>
    <m/>
    <m/>
    <s v="yes (crowdfund)"/>
    <m/>
    <m/>
    <m/>
    <m/>
    <n v="1"/>
    <n v="1"/>
    <m/>
    <n v="1"/>
    <m/>
    <m/>
    <m/>
    <m/>
    <m/>
    <m/>
    <m/>
    <m/>
    <m/>
    <m/>
    <m/>
    <n v="0"/>
    <n v="0"/>
    <n v="1"/>
    <n v="1"/>
    <n v="1"/>
    <n v="0"/>
    <s v="scoring platform not as clear, supposedly using &quot;100&quot; data points. lendenclub has borrower default funds for those not classified as &quot;very high risk&quot;"/>
  </r>
  <r>
    <s v="India"/>
    <s v="yes"/>
    <s v="https://www.lendingkart.com/"/>
    <s v="yes"/>
    <s v="tech blog"/>
    <s v="http://techstory.in/lendingkart/, https://yourstory.com/2016/06/lendingkart-funding-series-b/"/>
    <s v="Lendingkart Technologies Private Limited"/>
    <s v="Lendingkart"/>
    <s v="Online Platform"/>
    <s v="Standard"/>
    <n v="2014"/>
    <m/>
    <m/>
    <m/>
    <s v="Aadri Infin Limited, Saama Capital, Mayfield Fund, Shailesh Mehta, and Ashvin Chadha (funders)"/>
    <s v="Flipkart, Snapdeal, TradeIndia, Crasftvilla, Voonik, PayU, and Paytym (yourstory)"/>
    <m/>
    <m/>
    <s v="internet"/>
    <s v="internet"/>
    <s v="Online, website"/>
    <m/>
    <s v="yes"/>
    <n v="30"/>
    <n v="365"/>
    <s v="Biweekly and monthly repayment options"/>
    <m/>
    <m/>
    <m/>
    <m/>
    <m/>
    <m/>
    <m/>
    <s v="yes"/>
    <s v="1% of sanctioned amount is charged as a one-time processing fee"/>
    <s v="4 hours"/>
    <s v="50,000 Rs. "/>
    <n v="750"/>
    <s v="10,000,000 Rs"/>
    <n v="150000"/>
    <m/>
    <s v="3 days"/>
    <s v="Exclusive to e-commerce"/>
    <m/>
    <m/>
    <m/>
    <m/>
    <s v="No pre-closure charges"/>
    <m/>
    <m/>
    <m/>
    <m/>
    <m/>
    <m/>
    <m/>
    <m/>
    <m/>
    <n v="0"/>
    <m/>
    <m/>
    <m/>
    <m/>
    <x v="1"/>
    <s v="yes"/>
    <m/>
    <s v="At present, it is focusing on e-commerce vendors and plans to branch out in other domains in the near future including retail vendors, salaried people, self-employed individuals and small and micro merchants who are suppliers to large and medium-sized corporate."/>
    <x v="1"/>
    <m/>
    <s v="yes"/>
    <s v="yes (yourstory)"/>
    <m/>
    <s v="yes"/>
    <m/>
    <m/>
    <m/>
    <m/>
    <m/>
    <m/>
    <m/>
    <m/>
    <m/>
    <m/>
    <m/>
    <m/>
    <m/>
    <n v="1"/>
    <m/>
    <n v="1"/>
    <m/>
    <n v="1"/>
    <m/>
    <n v="0"/>
    <n v="0"/>
    <n v="1"/>
    <n v="0"/>
    <n v="0"/>
    <n v="0"/>
    <s v="Educational qualification, family background, reputation, competitiveness in the market, etc. (techstory). Focuses on current year's cash flows and business growth. Data determines the customer's intent to pay back a loan, quality of product/service, financial health of the business, and ability to survive with competition"/>
  </r>
  <r>
    <s v="India"/>
    <s v="yes"/>
    <s v="https://www.loanmeet.com/faqs/faqs/lenderquestions"/>
    <m/>
    <s v="grey lit"/>
    <s v="https://medium.com/@LoanMeet/loanhistory-in-a-new-day-for-p2p-lending-in-india-c7e4f207b268#.m3cenbg2d"/>
    <s v="LoanMeet"/>
    <s v="LoanMeet"/>
    <s v="P2P"/>
    <s v="P2P"/>
    <n v="2015"/>
    <s v="yes"/>
    <m/>
    <m/>
    <m/>
    <s v="yes"/>
    <s v="private lenders, banks, NBFCs"/>
    <m/>
    <s v="internet"/>
    <s v="internet"/>
    <s v="apply online"/>
    <s v="n"/>
    <m/>
    <s v="3 months"/>
    <s v="10 years"/>
    <m/>
    <n v="0.12"/>
    <n v="0.3"/>
    <s v="Per annum"/>
    <s v="varies based on matched lender. Seems like it's per month?"/>
    <n v="0.12"/>
    <n v="0.3"/>
    <m/>
    <m/>
    <m/>
    <s v="24 hours"/>
    <s v="10,000 rs"/>
    <n v="150"/>
    <s v="2,500,000 rs"/>
    <n v="37500"/>
    <s v="Business loans up to 60 lacs"/>
    <s v="72 hours"/>
    <s v="no"/>
    <s v="yes"/>
    <s v="govt id, bank statements, address proof, PAN card"/>
    <m/>
    <m/>
    <s v="2% penal interest per month. Fee of 500 rs"/>
    <s v="lender"/>
    <m/>
    <m/>
    <m/>
    <m/>
    <m/>
    <s v="yes"/>
    <s v="no"/>
    <s v="business loans, vehicle loans, rent/home improvement loans"/>
    <n v="1"/>
    <m/>
    <m/>
    <m/>
    <m/>
    <x v="1"/>
    <m/>
    <m/>
    <m/>
    <x v="1"/>
    <m/>
    <s v="yes"/>
    <m/>
    <m/>
    <s v="yes"/>
    <m/>
    <m/>
    <m/>
    <m/>
    <m/>
    <m/>
    <m/>
    <m/>
    <m/>
    <m/>
    <n v="1"/>
    <n v="1"/>
    <m/>
    <n v="1"/>
    <m/>
    <n v="1"/>
    <m/>
    <n v="1"/>
    <m/>
    <n v="0"/>
    <n v="1"/>
    <n v="1"/>
    <n v="0"/>
    <n v="0"/>
    <n v="0"/>
    <m/>
  </r>
  <r>
    <s v="Nigeria"/>
    <s v="yes"/>
    <s v="https://www.lidya.co/ "/>
    <s v="yes"/>
    <s v="grey lit"/>
    <s v="http://connectnigeria.com/articles/2016/11/comes-digital-bank-lidya-bank/ "/>
    <s v="Lidya"/>
    <s v="Lidya"/>
    <s v="Mobile Money Platform"/>
    <s v="Standard"/>
    <s v="Planned; Launch seems set for late 2016, early 2017"/>
    <m/>
    <m/>
    <m/>
    <m/>
    <m/>
    <m/>
    <m/>
    <s v="App"/>
    <s v="App"/>
    <s v="Unclear, website suggests app channel but no download available yet"/>
    <m/>
    <s v="no"/>
    <m/>
    <m/>
    <m/>
    <m/>
    <m/>
    <m/>
    <m/>
    <m/>
    <m/>
    <m/>
    <m/>
    <m/>
    <m/>
    <s v="N500"/>
    <n v="1.65"/>
    <s v="N15000"/>
    <n v="49.5"/>
    <m/>
    <s v="Up to 72 hours"/>
    <m/>
    <m/>
    <m/>
    <m/>
    <m/>
    <m/>
    <m/>
    <m/>
    <m/>
    <m/>
    <m/>
    <m/>
    <m/>
    <m/>
    <m/>
    <n v="0"/>
    <m/>
    <m/>
    <m/>
    <m/>
    <x v="1"/>
    <s v="yes"/>
    <m/>
    <m/>
    <x v="1"/>
    <m/>
    <s v="yes"/>
    <m/>
    <m/>
    <m/>
    <m/>
    <m/>
    <m/>
    <m/>
    <m/>
    <m/>
    <m/>
    <m/>
    <m/>
    <m/>
    <m/>
    <m/>
    <m/>
    <m/>
    <m/>
    <m/>
    <m/>
    <m/>
    <m/>
    <n v="0"/>
    <n v="0"/>
    <n v="0"/>
    <n v="0"/>
    <n v="0"/>
    <n v="0"/>
    <s v="This is a planned product that is set to launch soon, there are very few details available currently. Lydia will be the first totally digital (branchless) bank in Nigeria."/>
  </r>
  <r>
    <s v="Kenya"/>
    <s v="yes"/>
    <s v="http://www.mjiajiri.co.ke/index.html"/>
    <s v="no"/>
    <m/>
    <m/>
    <s v="Mjiajiri"/>
    <s v="Mjiajiri"/>
    <s v="Mobile Money Platform"/>
    <s v="Other"/>
    <n v="2016"/>
    <s v="yes"/>
    <s v="Safaricom"/>
    <m/>
    <s v=" "/>
    <s v="M-Pesa"/>
    <s v="Telecom"/>
    <m/>
    <s v="SMS"/>
    <s v="SMS"/>
    <s v="used USSD interface (through M-Pesa)"/>
    <s v="yes"/>
    <s v="no"/>
    <s v="Varies"/>
    <s v="Varies"/>
    <m/>
    <n v="0"/>
    <n v="0"/>
    <m/>
    <m/>
    <n v="0"/>
    <n v="0"/>
    <m/>
    <s v="yes"/>
    <s v="200 ksh registration fee"/>
    <m/>
    <s v="Varies"/>
    <m/>
    <s v="Varies"/>
    <m/>
    <m/>
    <m/>
    <m/>
    <s v="yes"/>
    <s v="Mpesa account, or register "/>
    <m/>
    <m/>
    <m/>
    <m/>
    <m/>
    <m/>
    <m/>
    <m/>
    <m/>
    <s v="yes"/>
    <m/>
    <s v="mobile money (connect to Mpesa)"/>
    <n v="1"/>
    <m/>
    <m/>
    <m/>
    <m/>
    <x v="0"/>
    <s v="yes"/>
    <m/>
    <m/>
    <x v="0"/>
    <s v="increased loan limits for recruiting new members (40 ksh commission for registration, 50 kes per invite)"/>
    <m/>
    <m/>
    <m/>
    <m/>
    <m/>
    <m/>
    <m/>
    <m/>
    <m/>
    <m/>
    <m/>
    <m/>
    <m/>
    <m/>
    <m/>
    <m/>
    <m/>
    <m/>
    <m/>
    <m/>
    <m/>
    <m/>
    <m/>
    <n v="0"/>
    <n v="0"/>
    <n v="0"/>
    <n v="0"/>
    <n v="0"/>
    <n v="0"/>
    <s v="similar to pyramid scheme (encouraging referrals)"/>
  </r>
  <r>
    <s v="Multiple"/>
    <s v="yes"/>
    <s v="L-Pesa"/>
    <s v="no"/>
    <m/>
    <m/>
    <s v="L-Pesa"/>
    <s v="L-Pesa"/>
    <s v="Online Platform"/>
    <s v="Standard"/>
    <m/>
    <s v="yes"/>
    <s v="Airtel/Safaricom/Vodacom"/>
    <m/>
    <m/>
    <s v="Airtel/Safaricom/Vodacom/Tigo"/>
    <s v="Telecom"/>
    <m/>
    <s v="SIM or App"/>
    <s v="App; SMS"/>
    <s v="Open account through website"/>
    <s v="yes"/>
    <s v="no"/>
    <n v="0"/>
    <s v="Weekly"/>
    <s v="&quot;Weekly Repayment&quot;, # of weeks increase with loan size"/>
    <m/>
    <m/>
    <m/>
    <s v="individualized loan terms vary"/>
    <s v="not specified"/>
    <s v="not specified"/>
    <s v="unspec"/>
    <m/>
    <m/>
    <s v="minutes"/>
    <n v="1"/>
    <n v="4.4999999999999999E-4"/>
    <n v="3000"/>
    <n v="1.3499999999999999"/>
    <m/>
    <m/>
    <s v="no"/>
    <s v="yes"/>
    <s v="National ID"/>
    <m/>
    <s v="Credit score to 0, terminate "/>
    <m/>
    <s v="provider"/>
    <m/>
    <m/>
    <m/>
    <m/>
    <s v="yes"/>
    <s v="yes"/>
    <m/>
    <s v="money transfer"/>
    <n v="1"/>
    <s v=" "/>
    <s v=" "/>
    <s v=" "/>
    <s v=" "/>
    <x v="0"/>
    <s v="yes"/>
    <m/>
    <m/>
    <x v="0"/>
    <s v="loan increase, lower interest rates, longer repayment"/>
    <s v="yes"/>
    <m/>
    <m/>
    <m/>
    <s v=" "/>
    <n v="1"/>
    <n v="1"/>
    <s v=" "/>
    <s v=" "/>
    <n v="1"/>
    <n v="1"/>
    <s v=" "/>
    <n v="1"/>
    <n v="1"/>
    <s v=" "/>
    <n v="1"/>
    <m/>
    <m/>
    <m/>
    <m/>
    <m/>
    <m/>
    <m/>
    <n v="1"/>
    <n v="1"/>
    <n v="0"/>
    <n v="0"/>
    <n v="1"/>
    <n v="0"/>
    <s v="Client inputs mobile # and &quot;within minutes&quot; they have an answer"/>
  </r>
  <r>
    <s v="Kenya"/>
    <s v="yes"/>
    <s v="https://www.micromobile.co.ke/"/>
    <s v="no"/>
    <m/>
    <m/>
    <s v="Micromobile"/>
    <s v="Mobiloans"/>
    <s v="Mobile Money Platform"/>
    <s v="Standard"/>
    <n v="2013"/>
    <s v="yes"/>
    <s v="Airtel"/>
    <m/>
    <s v=" "/>
    <s v="M-Pesa, others"/>
    <m/>
    <m/>
    <s v="App"/>
    <s v="App"/>
    <s v="uses mobile app"/>
    <s v="yes"/>
    <s v="yes"/>
    <n v="30"/>
    <n v="60"/>
    <s v="fee for single payment or two monthly repayments. Payment deducted from salary (through employer)"/>
    <m/>
    <m/>
    <m/>
    <m/>
    <m/>
    <m/>
    <m/>
    <s v="yes"/>
    <m/>
    <m/>
    <m/>
    <m/>
    <s v="100,000 Kshs (or 50% of monthly net salary)"/>
    <n v="959.99999999999989"/>
    <m/>
    <s v="minutes"/>
    <s v="no"/>
    <s v="yes"/>
    <s v="Employer, Govt ID/passport"/>
    <m/>
    <m/>
    <m/>
    <s v="provider"/>
    <m/>
    <m/>
    <s v="no"/>
    <m/>
    <s v="yes"/>
    <s v="yes"/>
    <m/>
    <s v="bill pay, transfers to MM account"/>
    <n v="1"/>
    <m/>
    <m/>
    <m/>
    <m/>
    <x v="1"/>
    <m/>
    <m/>
    <s v="employed"/>
    <x v="1"/>
    <m/>
    <s v="yes"/>
    <m/>
    <m/>
    <s v="yes"/>
    <m/>
    <n v="1"/>
    <n v="1"/>
    <m/>
    <n v="1"/>
    <m/>
    <m/>
    <m/>
    <m/>
    <m/>
    <m/>
    <n v="1"/>
    <m/>
    <n v="1"/>
    <m/>
    <n v="1"/>
    <m/>
    <n v="1"/>
    <m/>
    <n v="1"/>
    <n v="1"/>
    <n v="1"/>
    <n v="0"/>
    <n v="0"/>
    <n v="0"/>
    <m/>
  </r>
  <r>
    <s v="Multiple"/>
    <s v="yes"/>
    <s v="https://tala.co.ke/"/>
    <s v="yes"/>
    <s v="tech blog"/>
    <s v="http://www.wired.co.uk/article/credit-ratings-personality-inventure"/>
    <s v="Mkopo Rahisi (Tala)"/>
    <s v="Mkopo Rahisi (Tala)"/>
    <s v="Mobile Money Platform"/>
    <s v="Standard"/>
    <n v="2016"/>
    <s v="yes"/>
    <s v="Tigo"/>
    <m/>
    <m/>
    <s v="InVenture"/>
    <m/>
    <m/>
    <s v="App"/>
    <s v="App"/>
    <s v="Android app"/>
    <m/>
    <s v="no"/>
    <m/>
    <m/>
    <m/>
    <m/>
    <n v="0.15"/>
    <s v="Per month"/>
    <m/>
    <m/>
    <n v="1.8"/>
    <n v="1"/>
    <m/>
    <m/>
    <s v="minutes"/>
    <m/>
    <m/>
    <s v="80,000 tsh"/>
    <n v="36"/>
    <m/>
    <s v="minutes"/>
    <s v="yes"/>
    <m/>
    <m/>
    <m/>
    <m/>
    <m/>
    <s v="provider"/>
    <m/>
    <m/>
    <s v="no"/>
    <m/>
    <m/>
    <s v="no"/>
    <s v="no"/>
    <m/>
    <n v="0"/>
    <m/>
    <m/>
    <m/>
    <m/>
    <x v="1"/>
    <s v="yes"/>
    <m/>
    <m/>
    <x v="1"/>
    <m/>
    <m/>
    <s v="yes"/>
    <s v="Inventure"/>
    <s v="yes"/>
    <m/>
    <n v="1"/>
    <n v="1"/>
    <m/>
    <m/>
    <m/>
    <n v="1"/>
    <n v="1"/>
    <n v="1"/>
    <n v="1"/>
    <m/>
    <m/>
    <m/>
    <m/>
    <m/>
    <m/>
    <m/>
    <m/>
    <m/>
    <n v="1"/>
    <n v="1"/>
    <n v="0"/>
    <n v="1"/>
    <n v="0"/>
    <n v="0"/>
    <s v="inventure = scoring platform"/>
  </r>
  <r>
    <s v="India"/>
    <s v="yes"/>
    <s v="https://www.moneyinminutes.in/"/>
    <s v="no"/>
    <m/>
    <m/>
    <s v="Capital Infussion Private Ltd. "/>
    <s v="Money in Minutes"/>
    <s v="Online Platform"/>
    <s v="Standard"/>
    <n v="2016"/>
    <m/>
    <m/>
    <m/>
    <m/>
    <s v="Not listed"/>
    <s v="Partners offer discounts when MIM members buy on their website. "/>
    <m/>
    <s v="internet"/>
    <s v="internet"/>
    <s v="Website login"/>
    <m/>
    <m/>
    <n v="61"/>
    <n v="90"/>
    <m/>
    <n v="1E-3"/>
    <n v="0.01"/>
    <s v="Per day"/>
    <m/>
    <n v="0.36499999999999999"/>
    <n v="3.6"/>
    <s v="1 at a time"/>
    <s v="yes"/>
    <s v="Rs 45 Processing fee"/>
    <m/>
    <s v="5,000 Rs"/>
    <n v="75"/>
    <s v="100,000 Rs. "/>
    <n v="1500"/>
    <m/>
    <m/>
    <m/>
    <m/>
    <m/>
    <s v="yes"/>
    <s v="If you choose to neglect the loan obligations, Money in Minutes can take further action by registering a default on your credit history, passing information to a debt collection, or taking legal action. "/>
    <s v="750 rupees"/>
    <m/>
    <m/>
    <m/>
    <s v="yes"/>
    <s v="We do a credit history check, Social scoring and have a look through your bank statement to determine your eligibility"/>
    <s v="yes"/>
    <m/>
    <m/>
    <m/>
    <n v="0"/>
    <m/>
    <m/>
    <m/>
    <m/>
    <x v="1"/>
    <m/>
    <m/>
    <s v="Must be full time with minimum monthly salary of 18,000"/>
    <x v="0"/>
    <s v="Reduce monthly interest for the next loan that you take. Also get savings through Money In Minutes' partners. "/>
    <s v="yes"/>
    <m/>
    <s v="CIBIL, Experian, etc. "/>
    <m/>
    <m/>
    <m/>
    <m/>
    <m/>
    <n v="1"/>
    <m/>
    <m/>
    <n v="1"/>
    <m/>
    <m/>
    <m/>
    <m/>
    <m/>
    <n v="1"/>
    <m/>
    <n v="1"/>
    <m/>
    <n v="1"/>
    <m/>
    <n v="0"/>
    <n v="0"/>
    <n v="1"/>
    <n v="1"/>
    <n v="0"/>
    <n v="0"/>
    <s v="Name, address, phone numbers, employer, salary amount, and bank account details and nnumber. "/>
  </r>
  <r>
    <s v="Uganda"/>
    <s v="yes"/>
    <s v="https://www.mtn.co.ug/Mobile%20Money/Banking/Pages/MoKash.aspx"/>
    <s v="yes"/>
    <s v="tech blog"/>
    <s v="http://www.dignited.com/20282/mtn-mokash-10-things-need-know-mokash-micro-savings-loans/"/>
    <s v="MTN"/>
    <s v="MoKash"/>
    <s v="Mobile Money Platform"/>
    <s v="Standard"/>
    <n v="2016"/>
    <s v="yes"/>
    <s v="MTN"/>
    <s v="CBA"/>
    <m/>
    <m/>
    <m/>
    <m/>
    <s v="SMS"/>
    <s v="SMS"/>
    <s v="Used through MTN mobile money"/>
    <m/>
    <s v="no"/>
    <n v="30"/>
    <n v="30"/>
    <s v="30 day loans, with 30 day extension if not paid"/>
    <m/>
    <m/>
    <m/>
    <s v="no interest, fee based (95 of loan amount)"/>
    <m/>
    <m/>
    <m/>
    <s v="yes"/>
    <m/>
    <m/>
    <s v="3,000 UGX"/>
    <n v="0.84"/>
    <s v="1,000,000 UGX"/>
    <n v="280"/>
    <m/>
    <m/>
    <s v="yes"/>
    <m/>
    <m/>
    <m/>
    <s v="If loan not paid within 30 days, money taken from MoKash savings or MM account. After that, 30 day rollover with 9% fee - may be denied future loans, credit information submitted to other banks/lenders/private credit bureaus"/>
    <s v="9% fee"/>
    <s v="bank"/>
    <m/>
    <m/>
    <s v="no"/>
    <m/>
    <s v="yes"/>
    <s v="yes"/>
    <m/>
    <s v="Combined w/ DFS savings account"/>
    <n v="1"/>
    <m/>
    <m/>
    <m/>
    <m/>
    <x v="1"/>
    <m/>
    <m/>
    <m/>
    <x v="0"/>
    <m/>
    <s v="yes"/>
    <m/>
    <m/>
    <s v="yes"/>
    <m/>
    <n v="1"/>
    <n v="1"/>
    <m/>
    <n v="1"/>
    <n v="1"/>
    <n v="1"/>
    <m/>
    <m/>
    <m/>
    <m/>
    <m/>
    <m/>
    <m/>
    <m/>
    <m/>
    <m/>
    <m/>
    <m/>
    <n v="1"/>
    <n v="1"/>
    <n v="1"/>
    <n v="0"/>
    <n v="1"/>
    <n v="0"/>
    <m/>
  </r>
  <r>
    <s v="Kenya"/>
    <s v="yes"/>
    <s v="http://www.stima-sacco.com/"/>
    <s v="yes"/>
    <s v="CGAP"/>
    <s v="http://www.cgap.org/blog/digital-credit-kenya-time-celebration-or-concern, http://www.itnewsafrica.com/2015/05/kenyas-stima-introduces-m-pawa/"/>
    <s v="Stima Sacco"/>
    <s v="M-Pawa Sacco"/>
    <s v="Mobile Money Platform"/>
    <s v="Standard"/>
    <n v="2015"/>
    <s v="yes"/>
    <s v="Safaricom"/>
    <s v="CBA"/>
    <m/>
    <s v="M-Advance/M-Pesa"/>
    <s v="Telecom"/>
    <m/>
    <s v="USSD or APP"/>
    <s v="SMS"/>
    <s v="used through Mpesa interface or android app"/>
    <s v="yes"/>
    <s v="no"/>
    <m/>
    <m/>
    <s v="varies (set by SACCO). pay through mpesa account (limit on transfers) (CGAP)"/>
    <m/>
    <m/>
    <m/>
    <s v="varies (interest deducted befor dispersement) (CGAP)"/>
    <m/>
    <m/>
    <m/>
    <m/>
    <m/>
    <s v="minutes"/>
    <s v="100 Kshs"/>
    <n v="0.96"/>
    <s v="20,000 Kshs"/>
    <n v="191.99999999999997"/>
    <s v="data from CGAP"/>
    <s v="minutes"/>
    <s v="yes"/>
    <s v="yes"/>
    <s v="PIN/Mpesa account"/>
    <m/>
    <m/>
    <m/>
    <s v="provider"/>
    <m/>
    <m/>
    <s v="no"/>
    <m/>
    <m/>
    <s v="yes"/>
    <m/>
    <s v="Savings, Bill Pay, Funds Transfer, airtime top ups"/>
    <n v="1"/>
    <m/>
    <m/>
    <m/>
    <m/>
    <x v="1"/>
    <m/>
    <m/>
    <m/>
    <x v="1"/>
    <m/>
    <s v="yes"/>
    <m/>
    <m/>
    <s v="yes"/>
    <m/>
    <n v="1"/>
    <n v="1"/>
    <m/>
    <n v="1"/>
    <n v="1"/>
    <n v="1"/>
    <m/>
    <n v="1"/>
    <n v="1"/>
    <n v="1"/>
    <n v="1"/>
    <m/>
    <m/>
    <m/>
    <m/>
    <m/>
    <m/>
    <m/>
    <n v="1"/>
    <n v="1"/>
    <n v="1"/>
    <n v="0"/>
    <n v="1"/>
    <n v="0"/>
    <m/>
  </r>
  <r>
    <s v="Tanzania"/>
    <s v="yes"/>
    <s v="https://vodacom.co.tz/mpesa/mpawa/welcome"/>
    <s v="yes"/>
    <s v="CGAP"/>
    <m/>
    <s v="Vodacom"/>
    <s v="M-Pawa"/>
    <s v="Mobile Money Platform"/>
    <s v="Standard"/>
    <n v="2014"/>
    <s v="yes"/>
    <s v="Vodacom"/>
    <s v="CBA"/>
    <m/>
    <s v="M-Pesa"/>
    <s v="requires Vodacom and M-Pesa account"/>
    <m/>
    <s v="SMS"/>
    <s v="SMS"/>
    <s v="Used through M-Pesa interface"/>
    <m/>
    <s v="no"/>
    <n v="0"/>
    <n v="30"/>
    <s v="30 day loans only, can pay back early"/>
    <n v="0"/>
    <n v="0"/>
    <m/>
    <s v="no interest fee, only facilitation fee (9% of loan amount)"/>
    <n v="0"/>
    <n v="0"/>
    <n v="1"/>
    <s v="yes"/>
    <m/>
    <s v="minutes"/>
    <s v="1,000 tsh"/>
    <n v="0.45"/>
    <s v="500,000 tsh"/>
    <n v="225"/>
    <m/>
    <s v="minutes"/>
    <s v="yes"/>
    <s v="yes"/>
    <s v="any of the following: passport, national id, voter id, driving license, company id, local govt letter"/>
    <s v="no"/>
    <s v="Amount equal to outstanding loan is frozen in M-Pawa savings account, if available. M-Pawa loan allows for one rollover period of 30 days with additional 9% fee. Information is submitted to credit bureaus"/>
    <s v="Additional 9% fee"/>
    <s v="bank"/>
    <m/>
    <m/>
    <s v="yes"/>
    <s v="Verifies identity initially, uses KYC data to validate activity"/>
    <s v="yes"/>
    <s v="yes"/>
    <m/>
    <s v="M-Pawa also combined with savings account"/>
    <n v="1"/>
    <m/>
    <m/>
    <m/>
    <m/>
    <x v="1"/>
    <m/>
    <m/>
    <m/>
    <x v="0"/>
    <s v="increased chance of loan approval, increased loan limits (for paying early), "/>
    <m/>
    <m/>
    <m/>
    <s v="yes"/>
    <m/>
    <m/>
    <n v="1"/>
    <m/>
    <n v="1"/>
    <n v="1"/>
    <n v="1"/>
    <m/>
    <n v="1"/>
    <n v="1"/>
    <m/>
    <m/>
    <m/>
    <m/>
    <m/>
    <m/>
    <m/>
    <m/>
    <m/>
    <n v="1"/>
    <n v="1"/>
    <n v="1"/>
    <n v="0"/>
    <n v="1"/>
    <n v="0"/>
    <m/>
  </r>
  <r>
    <s v="Kenya"/>
    <s v="no"/>
    <m/>
    <s v="yes"/>
    <s v="slideshow"/>
    <s v="http://www.slideshare.net/edwinmaina/welcome-to-mpepea-credit "/>
    <s v="Raven Ltd."/>
    <s v="M-Pepea"/>
    <s v="Mobile Money Platform"/>
    <s v="Other"/>
    <n v="2011"/>
    <m/>
    <s v="Safaricom"/>
    <m/>
    <m/>
    <m/>
    <m/>
    <m/>
    <s v="SMS"/>
    <s v="SMS"/>
    <s v="Works as an addition to M-PESA on cell phones"/>
    <m/>
    <s v="no"/>
    <m/>
    <n v="30"/>
    <s v="M-Pepea submits a monthly statement to customers' employer to deduct loan plus interest and fees from salary"/>
    <n v="0.1"/>
    <n v="0.15"/>
    <s v="Not specified"/>
    <s v="M-Pepea charges a flat 10-15% interest fees, irrespective of repayment period"/>
    <n v="0.1"/>
    <n v="0.15"/>
    <n v="6"/>
    <s v="yes"/>
    <s v="75 kshs per transaction"/>
    <s v="Instant"/>
    <s v="5000 kshs"/>
    <n v="47.999999999999993"/>
    <s v="15,000 kshs"/>
    <n v="144"/>
    <s v="Limited to 30000 kshs per month"/>
    <s v="Instant"/>
    <s v="yes"/>
    <s v="yes"/>
    <s v="Customers must sign contract with employers who confirm employee's indentity and guarantee to deduct repayment from customer's salary"/>
    <s v="no"/>
    <m/>
    <m/>
    <m/>
    <m/>
    <m/>
    <s v="yes"/>
    <s v="Customers must sign contract with employers who confirm employee's indentity and guarantee to deduct repayment from customer's salary"/>
    <m/>
    <s v="yes"/>
    <m/>
    <s v="Loans are disbursed to M-PESA account"/>
    <n v="1"/>
    <m/>
    <m/>
    <m/>
    <m/>
    <x v="0"/>
    <m/>
    <m/>
    <m/>
    <x v="1"/>
    <m/>
    <m/>
    <m/>
    <m/>
    <m/>
    <m/>
    <m/>
    <m/>
    <m/>
    <m/>
    <m/>
    <m/>
    <m/>
    <m/>
    <m/>
    <m/>
    <m/>
    <m/>
    <m/>
    <m/>
    <n v="1"/>
    <m/>
    <m/>
    <m/>
    <n v="0"/>
    <n v="0"/>
    <n v="1"/>
    <n v="0"/>
    <n v="0"/>
    <n v="0"/>
    <s v="M-Pepea is only available to customers whose employer signs up for the service; it is only meant to provide small emergency loans that effectively act as pay-day loans or salary advances"/>
  </r>
  <r>
    <s v="Kenya"/>
    <s v="yes"/>
    <s v="http://www.safaricom.co.ke/personal/m-pesa/do-more-with-m-pesa/m-shwari"/>
    <s v="yes"/>
    <s v="CGAP"/>
    <s v="https://www.cgap.org/blog/top-10-things-know-about-m-shwari"/>
    <s v="Safaricom"/>
    <s v="M-Shwari"/>
    <s v="Mobile Money Platform"/>
    <s v="Standard"/>
    <n v="2012"/>
    <s v="yes"/>
    <s v="Safaricom"/>
    <s v="CBA"/>
    <m/>
    <s v="M-Pesa"/>
    <s v="Telecom"/>
    <s v="4.5 m users"/>
    <s v="SIM/USSD"/>
    <s v="SMS"/>
    <s v="used through SIM interface"/>
    <s v="yes"/>
    <s v="no"/>
    <n v="0"/>
    <n v="30"/>
    <m/>
    <m/>
    <m/>
    <m/>
    <m/>
    <s v="not specified"/>
    <s v="not specified"/>
    <n v="1"/>
    <s v="yes"/>
    <s v="7.5% of loan amount (CGAP)"/>
    <s v="minutes"/>
    <s v="100 Kshs"/>
    <n v="0.96"/>
    <s v="20,000 Kshs"/>
    <n v="191.99999999999997"/>
    <s v="(CGAP)"/>
    <s v="minutes"/>
    <s v="yes"/>
    <s v="yes"/>
    <s v="PIN/Mpesa account/KYC/National ID"/>
    <s v="yes"/>
    <s v="loan repayment extended for additional 30 days, charged fee"/>
    <s v="7.5% of outstanding balance"/>
    <s v="provider"/>
    <m/>
    <m/>
    <s v="yes"/>
    <s v="must be M-pesa user for at least 6 months, and save on M-Shwari account. Loan amount frozen in M-Shwari savings account"/>
    <m/>
    <s v="yes"/>
    <m/>
    <s v="Savings  "/>
    <n v="1"/>
    <m/>
    <m/>
    <m/>
    <m/>
    <x v="0"/>
    <m/>
    <m/>
    <s v="unbanked, low-income"/>
    <x v="0"/>
    <s v="loan limit increases for early repayment"/>
    <s v="yes"/>
    <m/>
    <m/>
    <s v="yes"/>
    <m/>
    <n v="1"/>
    <n v="1"/>
    <m/>
    <n v="1"/>
    <n v="1"/>
    <n v="1"/>
    <m/>
    <n v="1"/>
    <n v="1"/>
    <n v="1"/>
    <n v="1"/>
    <m/>
    <m/>
    <m/>
    <m/>
    <m/>
    <m/>
    <m/>
    <n v="1"/>
    <n v="1"/>
    <n v="1"/>
    <n v="0"/>
    <n v="1"/>
    <n v="0"/>
    <s v="Has Deposit Insurance up to $1,200"/>
  </r>
  <r>
    <s v="India"/>
    <s v="yes"/>
    <s v="https://www.neogrowth.in/"/>
    <s v="yes"/>
    <s v="tech blog"/>
    <s v="https://www.accion.org/content/fintech-start-neogrowth-raises-its-largest-equity-round-support-credit-access-entrepreneurs"/>
    <s v="NeoGrowth Credit Pvt. Ltd."/>
    <s v="NeoGrowth"/>
    <s v="Online Platform"/>
    <s v="Standard"/>
    <n v="2013"/>
    <s v="no"/>
    <m/>
    <m/>
    <s v="IIFL Asset Management, Quona Capital, Omidya Network, Aspada Investment Company, Khosla Impact, and Accion Frontier Inclusion Fund (AFIF)"/>
    <m/>
    <m/>
    <m/>
    <s v="internet"/>
    <s v="internet"/>
    <s v="In-house technology platform AdvanceSuite"/>
    <m/>
    <s v="yes"/>
    <n v="182.5"/>
    <n v="240"/>
    <s v="Depends on the type of loan (1 of 4 types), repayment is based on monthly income"/>
    <m/>
    <m/>
    <m/>
    <m/>
    <m/>
    <m/>
    <m/>
    <m/>
    <m/>
    <s v="3 to 5 days"/>
    <s v="200,000 Rs"/>
    <n v="3000"/>
    <s v="1,000,000 Rs (micro); 2,500,000 Rs (small loans); 5,000,000 Rs (business loans); and 10,000,000 Rs (elite/signature loan)"/>
    <n v="15000"/>
    <s v="Depends on type of loan"/>
    <s v="3 days"/>
    <s v="Exclusive to e-commerse and businesses that use EDC card swipe machines"/>
    <s v="yes"/>
    <s v="passport, PAN card, voter's ID, rent agreement, Adhaar card, VAT certificate of business"/>
    <m/>
    <m/>
    <m/>
    <m/>
    <m/>
    <m/>
    <s v="yes"/>
    <s v="6 months bank statement, sales of more than 2 lacs per month from online channels, PAN card, address proof, and VAT certificate of business"/>
    <m/>
    <m/>
    <m/>
    <m/>
    <n v="0"/>
    <m/>
    <m/>
    <m/>
    <m/>
    <x v="1"/>
    <s v="yes"/>
    <m/>
    <s v="Loans for online sellers and businesses that use EDC card swipe machines, minimum of 2 years of business experience"/>
    <x v="1"/>
    <m/>
    <s v="yes"/>
    <m/>
    <m/>
    <s v="yes"/>
    <m/>
    <m/>
    <m/>
    <m/>
    <n v="1"/>
    <m/>
    <m/>
    <m/>
    <m/>
    <m/>
    <m/>
    <m/>
    <m/>
    <m/>
    <m/>
    <m/>
    <m/>
    <m/>
    <m/>
    <n v="0"/>
    <n v="0"/>
    <n v="1"/>
    <n v="0"/>
    <n v="0"/>
    <n v="0"/>
    <s v="Reviews average card/online sales for company to forecast projected timeline for repayment (accion)"/>
  </r>
  <r>
    <s v="Kenya"/>
    <s v="yes"/>
    <s v="http://www.safaricom.co.ke/personal/m-pesa/lipa-na-m-pesa/okoa-stima"/>
    <s v="yes"/>
    <s v="grey lit"/>
    <s v="http://www.businessdailyafrica.com/Corporate-News/Mobile-soft-loans-for-power-consumers/539550-2666870-4yvjr4z/index.html"/>
    <s v="Safaricom"/>
    <s v="Okoa Stima"/>
    <s v="Hybrid"/>
    <s v="Other"/>
    <n v="2015"/>
    <s v="yes"/>
    <s v="Safaricom"/>
    <m/>
    <m/>
    <s v="Kenya Power"/>
    <s v="Utility Company"/>
    <m/>
    <s v="SIM/USSD"/>
    <s v="SMS"/>
    <s v="used through USSD interface"/>
    <s v="yes"/>
    <s v="no"/>
    <n v="0"/>
    <n v="7"/>
    <m/>
    <m/>
    <m/>
    <m/>
    <m/>
    <m/>
    <m/>
    <s v="1 (and up to 3 meters)"/>
    <s v="yes"/>
    <s v="10% of loan amount (subtracted from loan amount)"/>
    <s v="minutes"/>
    <s v="100 Kshs"/>
    <n v="0.96"/>
    <s v="1,000 Kshs (prepaid), 2,500 (postpaid meters)"/>
    <n v="9.6"/>
    <s v="(CGAP)"/>
    <s v="Instant"/>
    <s v="yes"/>
    <s v="yes"/>
    <s v="National ID #"/>
    <m/>
    <s v="turn off power"/>
    <s v="10% of the loan amount (business daily africa)"/>
    <s v="provider"/>
    <m/>
    <m/>
    <m/>
    <m/>
    <m/>
    <m/>
    <m/>
    <s v="electricity payments"/>
    <n v="0"/>
    <m/>
    <m/>
    <m/>
    <m/>
    <x v="1"/>
    <m/>
    <m/>
    <s v="Utility clients"/>
    <x v="1"/>
    <m/>
    <s v="yes"/>
    <s v="yes"/>
    <s v="CRB"/>
    <s v="yes"/>
    <n v="1"/>
    <n v="1"/>
    <m/>
    <m/>
    <n v="1"/>
    <m/>
    <m/>
    <m/>
    <m/>
    <m/>
    <m/>
    <m/>
    <m/>
    <m/>
    <m/>
    <m/>
    <m/>
    <m/>
    <m/>
    <n v="1"/>
    <n v="0"/>
    <n v="1"/>
    <n v="0"/>
    <n v="0"/>
    <n v="1"/>
    <s v="loans for utility payments only"/>
  </r>
  <r>
    <s v="Tanzania"/>
    <s v="yes"/>
    <s v="http://64.202.123.140/stg-tigo.co.tz/tigo-nivushe"/>
    <s v="yes"/>
    <s v="CGAP"/>
    <m/>
    <s v="Tigo"/>
    <s v="Nivushe"/>
    <s v="Mobile Money Platform"/>
    <s v="Standard"/>
    <n v="2016"/>
    <s v="yes"/>
    <s v="Tigo"/>
    <m/>
    <m/>
    <m/>
    <m/>
    <m/>
    <s v="SMS"/>
    <s v="SMS"/>
    <s v="used through Tigo Pesa (also has app)"/>
    <m/>
    <s v="no"/>
    <n v="7"/>
    <n v="21"/>
    <s v="7, 14, or 21 days"/>
    <m/>
    <m/>
    <m/>
    <s v="fee based product (no interest rate)"/>
    <s v="not specified"/>
    <s v="not specified"/>
    <n v="1"/>
    <s v="yes"/>
    <m/>
    <s v="minutes"/>
    <m/>
    <m/>
    <s v="20,000 tsh"/>
    <n v="9"/>
    <m/>
    <s v="minutes"/>
    <s v="yes"/>
    <m/>
    <m/>
    <s v="yes"/>
    <s v="SMS sent before payment due. longer grace period if loan not paid, but if customer doesn't pay they are unable to apply for another loan"/>
    <m/>
    <s v="provider"/>
    <m/>
    <m/>
    <s v="no"/>
    <s v="no collateral required"/>
    <m/>
    <s v="yes"/>
    <m/>
    <s v="combined with traditional mobile money - Tigo Pesa"/>
    <n v="1"/>
    <m/>
    <m/>
    <m/>
    <m/>
    <x v="0"/>
    <m/>
    <m/>
    <m/>
    <x v="0"/>
    <s v="larger loan limits, lower fees"/>
    <m/>
    <s v="yes"/>
    <s v="JUMO"/>
    <s v="yes"/>
    <m/>
    <n v="1"/>
    <n v="1"/>
    <m/>
    <n v="1"/>
    <n v="1"/>
    <n v="1"/>
    <m/>
    <n v="1"/>
    <n v="1"/>
    <m/>
    <m/>
    <m/>
    <m/>
    <m/>
    <m/>
    <m/>
    <m/>
    <m/>
    <n v="1"/>
    <n v="1"/>
    <n v="1"/>
    <n v="0"/>
    <n v="1"/>
    <n v="0"/>
    <s v="loans targeted to avg 10,000 tsh ($5). Includes insurance for loan amount against death or permanent disability. Money can be transferred to other MM services (Mpesa or banks), and can be used to pay bills or cashed out with agent."/>
  </r>
  <r>
    <s v="Kenya"/>
    <s v="yes"/>
    <s v="http://www.avlc-group.com/pesa-na-pesa"/>
    <s v="yes"/>
    <s v="finance blog"/>
    <s v="https://www.loans.or.ke/pesa-na-pesa/"/>
    <s v="AVLC Group"/>
    <s v="Pesa na Pesa"/>
    <s v="Mobile Money Platform"/>
    <s v="Other"/>
    <n v="2015"/>
    <s v="yes"/>
    <s v="Safaricom"/>
    <s v="AVLC Capital Ltd"/>
    <m/>
    <s v="M-Pesa"/>
    <s v="Telecom"/>
    <m/>
    <s v="SIM Toolkit"/>
    <s v="SMS"/>
    <s v="In person reg"/>
    <s v="yes"/>
    <s v="no"/>
    <n v="0"/>
    <n v="7"/>
    <s v="website also mentions 10 day repayment period"/>
    <n v="0.1"/>
    <n v="0.1"/>
    <s v="Per week"/>
    <m/>
    <n v="5.2"/>
    <n v="5.2"/>
    <m/>
    <s v="yes"/>
    <s v="10% of loan amount"/>
    <s v="minutes"/>
    <s v="500 kshs"/>
    <n v="4.8"/>
    <s v="10,000 Kshs"/>
    <n v="95.999999999999986"/>
    <s v="terms and conditions mention max loan of 100,000 ksh"/>
    <s v="instantly"/>
    <s v="no"/>
    <s v="yes"/>
    <s v="National ID #"/>
    <s v="yes"/>
    <s v="Default warnings sent on 31st and 61st day. In case of no payment, repayment period extended 7 days, fee charged. After 60 days account is forcibly closed (default reported to credit bureaus). "/>
    <s v="10% extension fee"/>
    <s v="provider"/>
    <m/>
    <m/>
    <s v="yes"/>
    <s v="in person registration, collateral req, employer/salary verification"/>
    <s v="yes"/>
    <m/>
    <m/>
    <m/>
    <n v="0"/>
    <s v="yes"/>
    <m/>
    <m/>
    <m/>
    <x v="1"/>
    <s v="yes"/>
    <m/>
    <s v="office workers, entrepreneurs"/>
    <x v="0"/>
    <s v="loan increase for early repayment"/>
    <s v="yes"/>
    <s v="yes"/>
    <s v="CRB"/>
    <s v="yes"/>
    <m/>
    <n v="1"/>
    <n v="1"/>
    <m/>
    <n v="1"/>
    <n v="1"/>
    <n v="1"/>
    <m/>
    <n v="1"/>
    <n v="1"/>
    <n v="1"/>
    <n v="1"/>
    <m/>
    <m/>
    <m/>
    <m/>
    <m/>
    <m/>
    <m/>
    <n v="1"/>
    <n v="1"/>
    <n v="1"/>
    <n v="0"/>
    <n v="1"/>
    <n v="0"/>
    <m/>
  </r>
  <r>
    <s v="Nigeria"/>
    <s v="yes"/>
    <s v="https://www.paylater.ng/"/>
    <s v="yes"/>
    <s v="tech blog"/>
    <s v="https://techpoint.ng/2016/04/04/paylater-ng-review/ "/>
    <s v="One Finance"/>
    <s v="Paylater"/>
    <s v="Mobile Money Platform"/>
    <s v="Standard"/>
    <m/>
    <m/>
    <m/>
    <m/>
    <m/>
    <m/>
    <m/>
    <m/>
    <s v="App"/>
    <s v="App"/>
    <s v="Google Play mobile app"/>
    <m/>
    <s v="no"/>
    <n v="15"/>
    <n v="30"/>
    <s v="For first time users max repayment period is 30 days, longer periods are unlocked later"/>
    <n v="3.46"/>
    <n v="3.8"/>
    <s v="Not specified"/>
    <s v="Interest rate starts at 1% per day"/>
    <n v="3.46"/>
    <n v="3.8"/>
    <n v="1"/>
    <s v="yes"/>
    <s v="Initial one-time fee of up to N100"/>
    <s v="Up to 24 hours"/>
    <m/>
    <m/>
    <s v="N10,000"/>
    <n v="33"/>
    <s v="For first time users loan max is N10,000, higher amounts are unlocked later"/>
    <s v="Up to 72 hours"/>
    <s v="no"/>
    <s v="yes"/>
    <s v="BVN"/>
    <m/>
    <s v="Account suspended; credit bureaus reported; collections agency involved"/>
    <m/>
    <s v="provider"/>
    <m/>
    <m/>
    <s v="yes"/>
    <s v="Short online form; checks BVN; must have &gt;N100 in bank account to be eligible; SMS code to verify"/>
    <s v="yes"/>
    <s v="yes"/>
    <m/>
    <s v="Repayment powered by Guaranty Trust Bank, Online auto repayment"/>
    <n v="1"/>
    <m/>
    <m/>
    <m/>
    <m/>
    <x v="1"/>
    <m/>
    <m/>
    <m/>
    <x v="0"/>
    <s v="Users earn &quot;badges&quot; that can unlock: higher loan maximum amounts; lower rates; and &quot;other special rewards&quot;"/>
    <s v="yes"/>
    <m/>
    <m/>
    <s v="yes"/>
    <m/>
    <m/>
    <m/>
    <m/>
    <n v="1"/>
    <m/>
    <m/>
    <n v="1"/>
    <m/>
    <m/>
    <m/>
    <m/>
    <m/>
    <m/>
    <m/>
    <n v="1"/>
    <n v="1"/>
    <n v="1"/>
    <m/>
    <n v="0"/>
    <n v="0"/>
    <n v="1"/>
    <n v="1"/>
    <n v="0"/>
    <n v="1"/>
    <s v="Seems to be a fairly standard product within the definition of digital credit we've defined. Unique aspect: app requires logging on to Facebook before communicating loan decision."/>
  </r>
  <r>
    <s v="Kenya"/>
    <s v="yes"/>
    <s v="http://pesapata.com/"/>
    <s v="yes"/>
    <s v="grey lit"/>
    <s v="http://www.howwemadeitinafrica.com/pesa-pata-kenyas-next-big-innovation/"/>
    <s v="Paddy Micro Invest."/>
    <s v="Pesa Pata"/>
    <s v="P2P"/>
    <s v="P2P"/>
    <n v="2013"/>
    <s v="yes"/>
    <s v="Safaricom"/>
    <s v="Paddy Micro Invests."/>
    <m/>
    <s v="M-pesa, private lenders"/>
    <s v="P2P platform"/>
    <m/>
    <s v="USSD/App"/>
    <s v="App; SMS"/>
    <s v="agents (lenders) register through platform, and lend to known borrowers. Loans disbursed on scratch cards, then loaded into Mpesa. After physical meeting borrower uses USSD interface"/>
    <s v="yes"/>
    <s v="no"/>
    <n v="30"/>
    <n v="30"/>
    <s v="4 weekly repayments"/>
    <n v="0.3"/>
    <n v="0.3"/>
    <s v="Not specified"/>
    <s v="(howwemadeitafrica), CGAP reports 365% annualized"/>
    <n v="0.3"/>
    <n v="0.3"/>
    <m/>
    <s v="yes"/>
    <s v="100 ksh to register. 30% of loan amount charged as fee"/>
    <s v="minutes"/>
    <s v="2,000 Kshs"/>
    <n v="19.2"/>
    <s v="20,000 Kshs"/>
    <n v="191.99999999999997"/>
    <m/>
    <s v="instantly"/>
    <s v="yes"/>
    <s v="yes"/>
    <s v="mpesa user (6 months), National ID"/>
    <s v="yes"/>
    <s v="reminder on due date"/>
    <s v="5% interest fee per day."/>
    <s v="provider"/>
    <m/>
    <m/>
    <s v="yes"/>
    <s v="physical meeting between client and agent"/>
    <s v="yes"/>
    <m/>
    <m/>
    <m/>
    <n v="0"/>
    <m/>
    <m/>
    <m/>
    <m/>
    <x v="0"/>
    <s v="yes"/>
    <m/>
    <s v="Kiosk, P2P"/>
    <x v="0"/>
    <s v="commission earned for lending to clients. "/>
    <m/>
    <m/>
    <m/>
    <s v="yes"/>
    <m/>
    <m/>
    <m/>
    <m/>
    <n v="1"/>
    <m/>
    <m/>
    <m/>
    <m/>
    <m/>
    <m/>
    <m/>
    <m/>
    <m/>
    <m/>
    <n v="1"/>
    <m/>
    <m/>
    <m/>
    <n v="0"/>
    <n v="0"/>
    <n v="1"/>
    <n v="0"/>
    <n v="0"/>
    <n v="0"/>
    <s v="agent commission scheme"/>
  </r>
  <r>
    <s v="Kenya"/>
    <s v="yes"/>
    <s v="PesaZetu Home"/>
    <s v="yes"/>
    <s v="FSD Africa"/>
    <m/>
    <s v="PesaZetu"/>
    <s v="PesaZetu"/>
    <s v="P2P"/>
    <s v="P2P"/>
    <n v="2015"/>
    <s v="yes"/>
    <s v="Safaricom"/>
    <s v="P2P"/>
    <m/>
    <s v="M-Pesa"/>
    <m/>
    <m/>
    <s v="Website"/>
    <s v="internet"/>
    <m/>
    <s v="yes"/>
    <s v="yes"/>
    <n v="0"/>
    <n v="28"/>
    <m/>
    <n v="0.06"/>
    <n v="0.1"/>
    <s v="Not specified"/>
    <m/>
    <n v="0.06"/>
    <n v="0.1"/>
    <m/>
    <s v="yes"/>
    <s v="6-10% of loan amount"/>
    <s v="minutes"/>
    <s v="Varies"/>
    <m/>
    <s v="Varies"/>
    <m/>
    <s v="Once loan terms are approved and accepted, the loan goes to marketplace and is disbursed when fully funded"/>
    <s v="goal of 2-3 days"/>
    <s v="no"/>
    <s v="yes"/>
    <s v="Transunion verification"/>
    <s v="yes"/>
    <s v="Calls and reminders, report to bureau, &quot;blacklisting&quot;"/>
    <m/>
    <s v="lender"/>
    <m/>
    <m/>
    <m/>
    <m/>
    <s v="yes"/>
    <s v="no"/>
    <s v="no"/>
    <m/>
    <n v="0"/>
    <s v=" "/>
    <s v=" "/>
    <s v=" "/>
    <s v=" "/>
    <x v="0"/>
    <s v="yes"/>
    <m/>
    <s v="P2P"/>
    <x v="0"/>
    <s v="loan increase"/>
    <s v="yes"/>
    <s v="yes"/>
    <s v="Trans"/>
    <s v="yes - personal"/>
    <s v=" "/>
    <s v=" "/>
    <s v=" "/>
    <s v=" "/>
    <n v="1"/>
    <n v="1"/>
    <s v=" "/>
    <s v=" "/>
    <s v=" "/>
    <s v=" "/>
    <s v=" "/>
    <n v="1"/>
    <m/>
    <n v="1"/>
    <m/>
    <n v="1"/>
    <m/>
    <n v="1"/>
    <m/>
    <n v="0"/>
    <n v="1"/>
    <n v="1"/>
    <n v="0"/>
    <n v="1"/>
    <n v="0"/>
    <m/>
  </r>
  <r>
    <s v="India"/>
    <s v="no"/>
    <s v="http://www.qbera.com/"/>
    <m/>
    <s v="finance blog"/>
    <s v="http://www.crowdfundinsider.com/2016/07/88022-online-lender-creditexchange-raises-500000-seed-round-participation-kuber-financial/"/>
    <s v="Qbera"/>
    <s v="Qbera"/>
    <s v="Online Platform"/>
    <s v="Standard"/>
    <m/>
    <m/>
    <m/>
    <m/>
    <m/>
    <m/>
    <m/>
    <m/>
    <m/>
    <m/>
    <m/>
    <m/>
    <m/>
    <m/>
    <m/>
    <m/>
    <n v="0.14000000000000001"/>
    <n v="0.24"/>
    <s v="Per annum"/>
    <s v="Stated on website"/>
    <n v="0.14000000000000001"/>
    <n v="0.24"/>
    <m/>
    <s v="2-3%"/>
    <s v="Stated on website"/>
    <s v="10 minutes"/>
    <s v="50,000 Rs. "/>
    <n v="750"/>
    <s v="500,000 Rs"/>
    <n v="7500"/>
    <m/>
    <s v="24 hours"/>
    <m/>
    <m/>
    <m/>
    <m/>
    <m/>
    <m/>
    <m/>
    <m/>
    <m/>
    <m/>
    <m/>
    <m/>
    <m/>
    <m/>
    <m/>
    <n v="0"/>
    <m/>
    <m/>
    <m/>
    <m/>
    <x v="1"/>
    <m/>
    <m/>
    <m/>
    <x v="1"/>
    <m/>
    <m/>
    <m/>
    <m/>
    <m/>
    <m/>
    <m/>
    <m/>
    <m/>
    <m/>
    <m/>
    <m/>
    <m/>
    <m/>
    <m/>
    <m/>
    <m/>
    <m/>
    <m/>
    <m/>
    <m/>
    <m/>
    <m/>
    <m/>
    <n v="0"/>
    <n v="0"/>
    <n v="0"/>
    <n v="0"/>
    <n v="0"/>
    <n v="0"/>
    <s v="Offers unsecured personal loans to individuals. Uses a proprietary risk assesment model to determine creditworthiness. Sources do not offer details."/>
  </r>
  <r>
    <s v="India"/>
    <s v="yes"/>
    <s v="https://www.quickcredit.in/"/>
    <s v="yes"/>
    <s v="tech blog"/>
    <s v="http://www.gadgetsnow.com/tech-news/Beware-those-apps-websites-offering-loans-can-be-risky/articleshow/53250409.cms"/>
    <s v="Quick Credit"/>
    <s v="Quick Credit"/>
    <s v="P2P"/>
    <s v="P2P"/>
    <n v="2016"/>
    <m/>
    <m/>
    <m/>
    <m/>
    <s v="private lenders"/>
    <s v="P2P platform"/>
    <m/>
    <s v="online"/>
    <s v="internet"/>
    <s v="online platform"/>
    <m/>
    <s v="yes"/>
    <n v="1"/>
    <n v="30"/>
    <s v="every loan set to 30 days, repayments encouraged ASAP"/>
    <m/>
    <m/>
    <m/>
    <s v="interest varies daily. Service fee also charged on scale (% of loan amount), gradually increases and accrues over repayment period"/>
    <m/>
    <m/>
    <s v="up to credit limit"/>
    <s v="yes"/>
    <s v="500 rs"/>
    <s v="minutes (after registration)"/>
    <s v="20,000 Rs."/>
    <n v="300"/>
    <s v="50,000 Rs."/>
    <n v="750"/>
    <s v="credit limit depends on membership level (20,000; 30,000; 50,000 rs)"/>
    <s v="minutes"/>
    <s v="no"/>
    <s v="yes"/>
    <s v="PAN card, address/govt id, last salary slip, 6 months bank account statement"/>
    <m/>
    <s v="provider leverages social contacts in case of default (to pursue repayment), also initiates legal proceedings"/>
    <m/>
    <s v="lender"/>
    <m/>
    <m/>
    <s v="yes"/>
    <s v="check of bank statements"/>
    <m/>
    <s v="no"/>
    <s v="no"/>
    <m/>
    <n v="0"/>
    <m/>
    <m/>
    <m/>
    <m/>
    <x v="1"/>
    <m/>
    <m/>
    <s v="salaried individuals"/>
    <x v="0"/>
    <s v="faster repayment leads to higher loan limits, lower interest rates"/>
    <s v="yes"/>
    <m/>
    <m/>
    <s v="yes"/>
    <m/>
    <m/>
    <m/>
    <m/>
    <n v="1"/>
    <n v="1"/>
    <n v="1"/>
    <n v="1"/>
    <n v="1"/>
    <n v="1"/>
    <m/>
    <m/>
    <m/>
    <m/>
    <m/>
    <m/>
    <m/>
    <m/>
    <m/>
    <n v="0"/>
    <n v="1"/>
    <n v="1"/>
    <n v="1"/>
    <n v="1"/>
    <n v="0"/>
    <m/>
  </r>
  <r>
    <s v="India"/>
    <s v="yes"/>
    <s v="http://www.quiklo.com/"/>
    <s v="no"/>
    <m/>
    <m/>
    <s v="Accel"/>
    <s v="Quiklo"/>
    <s v="Retail"/>
    <s v="Retail"/>
    <n v="2016"/>
    <s v="no"/>
    <m/>
    <m/>
    <m/>
    <s v="online vendors"/>
    <s v="allocates EMI for products bought on site through online vendors, or applications like Amazon/Flipkart"/>
    <m/>
    <s v="Internet, app"/>
    <s v="App; Internet"/>
    <s v="online platform, also has app"/>
    <m/>
    <s v="no"/>
    <n v="182.5"/>
    <n v="365"/>
    <s v="will allow prepayments but minimum EMI must be 3 months"/>
    <n v="7.4999999999999997E-2"/>
    <n v="0.15"/>
    <s v="7.5 per 6 months, 15 per annum"/>
    <m/>
    <n v="0.15"/>
    <n v="0.15"/>
    <m/>
    <s v="yes"/>
    <s v="processing fee and down payment required (minimum 10% of loan amount)"/>
    <s v="up to 2 days "/>
    <s v="10,000 Rs."/>
    <n v="150"/>
    <s v="30,000 Rs."/>
    <n v="450"/>
    <s v="higher loans available with extra verification"/>
    <s v="up to 2 days (for product fulfillment)"/>
    <s v="no"/>
    <s v="yes"/>
    <s v="Govt ID, Address proof, college ID"/>
    <s v="yes"/>
    <s v="auto debit on repayment dates from bank account"/>
    <m/>
    <s v="provider"/>
    <m/>
    <m/>
    <s v="yes"/>
    <s v="background calls/verification"/>
    <m/>
    <s v="no"/>
    <s v="no"/>
    <m/>
    <n v="0"/>
    <s v="yes"/>
    <m/>
    <m/>
    <m/>
    <x v="1"/>
    <m/>
    <m/>
    <s v="students (currently only in Bangalore)"/>
    <x v="1"/>
    <m/>
    <s v="yes"/>
    <m/>
    <m/>
    <s v="yes"/>
    <m/>
    <m/>
    <m/>
    <m/>
    <n v="1"/>
    <n v="1"/>
    <m/>
    <m/>
    <m/>
    <n v="1"/>
    <m/>
    <m/>
    <m/>
    <m/>
    <m/>
    <m/>
    <m/>
    <m/>
    <m/>
    <n v="0"/>
    <n v="1"/>
    <n v="1"/>
    <n v="0"/>
    <n v="1"/>
    <n v="0"/>
    <s v="student loans for online purchases"/>
  </r>
  <r>
    <s v="India"/>
    <s v="yes"/>
    <s v="https://www.rupaiyaexchange.com/p2p-loans-india/"/>
    <m/>
    <m/>
    <m/>
    <s v="Rupaiya Exchange"/>
    <s v="Rupaiya Exchange"/>
    <s v="P2P"/>
    <s v="P2P"/>
    <m/>
    <m/>
    <m/>
    <m/>
    <m/>
    <m/>
    <m/>
    <m/>
    <s v="internet"/>
    <s v="internet"/>
    <s v="apply online"/>
    <s v="n"/>
    <m/>
    <s v="6 months"/>
    <s v="36 months"/>
    <s v="business loans 12-36 months"/>
    <n v="0.15"/>
    <n v="0.36"/>
    <s v="Per annum"/>
    <s v="APR, varies based on match"/>
    <n v="0.15"/>
    <n v="0.36"/>
    <m/>
    <s v="yes"/>
    <s v="500 rs processing fee, closing fee based on loan amount"/>
    <s v="minutes"/>
    <s v="5000 rs"/>
    <n v="75"/>
    <s v="500,000 rs"/>
    <n v="7500"/>
    <s v="Business loans 50,000-7,000,000 rs"/>
    <s v="up to 60 days (listed on exchange)"/>
    <m/>
    <s v="yes"/>
    <s v="identify proof, address proof, income proof"/>
    <m/>
    <s v="may pursue through collections agencies, may publically publish name on site"/>
    <s v="48% APR penal interest or 50 rs per day, whichever is higher, plus collection agency fees"/>
    <s v="lender"/>
    <m/>
    <m/>
    <m/>
    <m/>
    <s v="yes"/>
    <s v="yes"/>
    <s v="no"/>
    <s v="business loans "/>
    <n v="1"/>
    <m/>
    <m/>
    <m/>
    <m/>
    <x v="1"/>
    <s v="yes"/>
    <m/>
    <s v="personal and business loans"/>
    <x v="1"/>
    <m/>
    <s v="yes"/>
    <m/>
    <m/>
    <s v="yes"/>
    <m/>
    <m/>
    <m/>
    <m/>
    <n v="1"/>
    <m/>
    <m/>
    <n v="1"/>
    <m/>
    <m/>
    <n v="1"/>
    <m/>
    <m/>
    <n v="1"/>
    <m/>
    <m/>
    <m/>
    <n v="1"/>
    <m/>
    <n v="0"/>
    <n v="1"/>
    <n v="1"/>
    <n v="1"/>
    <n v="0"/>
    <n v="0"/>
    <m/>
  </r>
  <r>
    <s v="India"/>
    <s v="yes"/>
    <s v="https://www.rupeelend.com/"/>
    <s v="yes"/>
    <s v="grey lit"/>
    <s v="http://economictimes.indiatimes.com/wealth/borrow/delhi-based-startup-rupeelend-helps-disburse-short-term-loans-within-hours-minutes/articleshow/53992605.cms"/>
    <s v="Ruppeelend"/>
    <s v="Rupeelend"/>
    <s v="Online Platform"/>
    <s v="Standard"/>
    <n v="2015"/>
    <s v="yes"/>
    <m/>
    <m/>
    <s v="4 partners (economic times)"/>
    <m/>
    <m/>
    <m/>
    <s v="online"/>
    <s v="internet"/>
    <s v="online platform"/>
    <m/>
    <s v="yes"/>
    <m/>
    <n v="30"/>
    <s v="61-90 days possible?"/>
    <n v="1E-3"/>
    <n v="0.01"/>
    <s v="Per day"/>
    <m/>
    <n v="0.36499999999999999"/>
    <n v="3.65"/>
    <n v="1"/>
    <m/>
    <m/>
    <s v="within 30 minutes"/>
    <s v="10,000 Rs."/>
    <n v="150"/>
    <s v="1,000,000 Rs."/>
    <n v="15000"/>
    <m/>
    <s v="24 hours  "/>
    <s v="no"/>
    <s v="yes"/>
    <s v="PAN card, employment proof, bank account, mobile number, address proof"/>
    <m/>
    <m/>
    <s v="1% interest per day for 30 days past payment date"/>
    <s v="provider"/>
    <m/>
    <m/>
    <s v="yes"/>
    <s v="may make calls to employers"/>
    <m/>
    <s v="no"/>
    <s v="no"/>
    <m/>
    <n v="0"/>
    <m/>
    <m/>
    <m/>
    <m/>
    <x v="1"/>
    <m/>
    <m/>
    <s v="employed individuals"/>
    <x v="0"/>
    <s v="lower interest rates for repayment"/>
    <s v="yes"/>
    <m/>
    <m/>
    <s v="yes (economictimes)"/>
    <m/>
    <m/>
    <m/>
    <m/>
    <n v="1"/>
    <n v="1"/>
    <m/>
    <n v="1"/>
    <m/>
    <m/>
    <m/>
    <m/>
    <m/>
    <m/>
    <m/>
    <m/>
    <m/>
    <m/>
    <m/>
    <n v="0"/>
    <n v="0"/>
    <n v="1"/>
    <n v="1"/>
    <n v="1"/>
    <n v="0"/>
    <m/>
  </r>
  <r>
    <s v="Kenya"/>
    <s v="yes"/>
    <s v="Saida"/>
    <s v="yes"/>
    <s v="Profile"/>
    <s v="Tech article"/>
    <s v="Greenshoe Capital"/>
    <s v="Saida"/>
    <s v="Mobile Money Platform"/>
    <s v="Standard"/>
    <n v="2015"/>
    <s v="yes"/>
    <s v="Safaricom/Airtel"/>
    <s v="Greenshoe Capital"/>
    <m/>
    <m/>
    <s v="Telecom"/>
    <m/>
    <s v="App"/>
    <s v="App"/>
    <s v="Google Play, Android"/>
    <s v="yes"/>
    <s v="yes"/>
    <n v="0"/>
    <n v="30"/>
    <m/>
    <n v="7.4999999999999997E-2"/>
    <n v="0.1"/>
    <s v="Not specified"/>
    <m/>
    <n v="7.4999999999999997E-2"/>
    <n v="0.1"/>
    <m/>
    <s v="yes"/>
    <s v="7.5% and above, rate varies on borrower characteristics"/>
    <s v="1 hour"/>
    <m/>
    <m/>
    <s v="25000 Kshs"/>
    <n v="239.99999999999997"/>
    <m/>
    <s v="instantly"/>
    <s v="yes"/>
    <s v="yes"/>
    <s v="PIN"/>
    <m/>
    <s v="report to credit bureau, hand over to collection"/>
    <m/>
    <s v="provider"/>
    <m/>
    <m/>
    <m/>
    <m/>
    <s v="yes"/>
    <s v="no"/>
    <s v="yes"/>
    <s v="Phone insurance"/>
    <n v="1"/>
    <s v=" "/>
    <s v=" "/>
    <s v=" "/>
    <s v=" "/>
    <x v="1"/>
    <s v="yes"/>
    <m/>
    <m/>
    <x v="0"/>
    <s v="loan increase"/>
    <s v="yes"/>
    <m/>
    <m/>
    <s v="yes"/>
    <s v=" "/>
    <n v="1"/>
    <n v="1"/>
    <m/>
    <s v=" "/>
    <n v="1"/>
    <n v="1"/>
    <s v=" "/>
    <n v="1"/>
    <s v=" "/>
    <s v=" "/>
    <n v="1"/>
    <m/>
    <m/>
    <m/>
    <m/>
    <m/>
    <m/>
    <m/>
    <n v="1"/>
    <n v="1"/>
    <n v="0"/>
    <n v="0"/>
    <n v="1"/>
    <n v="0"/>
    <m/>
  </r>
  <r>
    <s v="India"/>
    <s v="yes"/>
    <s v="https://slicepay.in/"/>
    <s v="yes"/>
    <s v="grey lit"/>
    <s v="http://www.forbes.com/sites/krnkashyap/2016/10/14/as-indias-banks-stop-lending-borrowers-turn-to-alternate-lending-startups-for-capital/#31465b353be1, https://yourstory.com/2016/08/slicepay/"/>
    <s v="SlicePay"/>
    <s v="SlicePay"/>
    <s v="Retail"/>
    <s v="Retail"/>
    <n v="2016"/>
    <s v="no"/>
    <m/>
    <m/>
    <m/>
    <s v="retail platforms"/>
    <s v="online vendors"/>
    <m/>
    <s v="App"/>
    <s v="App"/>
    <s v="used through mobile app  "/>
    <m/>
    <m/>
    <m/>
    <m/>
    <m/>
    <n v="0"/>
    <n v="0.2"/>
    <s v="Not specified"/>
    <m/>
    <n v="0"/>
    <n v="0.2"/>
    <m/>
    <m/>
    <m/>
    <s v="up to 1 hour (your story)"/>
    <m/>
    <m/>
    <m/>
    <m/>
    <s v="May include initial down payment and service charge (T&amp;C). "/>
    <m/>
    <s v="yes"/>
    <s v="yes"/>
    <m/>
    <m/>
    <m/>
    <m/>
    <m/>
    <m/>
    <m/>
    <m/>
    <m/>
    <s v="yes"/>
    <m/>
    <m/>
    <m/>
    <n v="0"/>
    <m/>
    <m/>
    <m/>
    <m/>
    <x v="1"/>
    <m/>
    <m/>
    <s v="students"/>
    <x v="1"/>
    <m/>
    <s v="yes"/>
    <m/>
    <m/>
    <m/>
    <m/>
    <m/>
    <m/>
    <m/>
    <m/>
    <m/>
    <m/>
    <m/>
    <m/>
    <m/>
    <m/>
    <m/>
    <m/>
    <m/>
    <m/>
    <m/>
    <m/>
    <m/>
    <m/>
    <n v="0"/>
    <n v="0"/>
    <n v="0"/>
    <n v="0"/>
    <n v="0"/>
    <n v="0"/>
    <s v="only allows members to buy specific online products (essentially an online credit card). Matches student with financing"/>
  </r>
  <r>
    <s v="Nigeria"/>
    <s v="yes"/>
    <s v="http://sterling.sociallenderng.com/ "/>
    <s v="yes"/>
    <s v="tech blog"/>
    <s v="http://techcabal.com/2015/12/17/have-you-been-good-social-lender-gives-you-a-loan-based-on-your-social-media-rep/ "/>
    <s v="BitCom"/>
    <s v="Social Lender"/>
    <s v="Online Platform"/>
    <s v="Standard"/>
    <m/>
    <m/>
    <m/>
    <s v="Sterling Bank"/>
    <m/>
    <m/>
    <m/>
    <m/>
    <s v="App; Internet"/>
    <s v="App; Internet"/>
    <s v="Seems to be available both by mobile app and online"/>
    <m/>
    <s v="no"/>
    <m/>
    <n v="30"/>
    <s v="Website doesn't say what the minimum lending period is, just that the max is one month"/>
    <m/>
    <m/>
    <m/>
    <s v="Unclear; this is set by the partner bank"/>
    <m/>
    <m/>
    <m/>
    <s v="yes"/>
    <s v="N100 for loans N1000-N3000; N200 for loans N3100-6900; N500 for loans N7000-N10000"/>
    <s v="Unclear"/>
    <s v="N1,000"/>
    <n v="3.3"/>
    <s v="N10,000"/>
    <n v="33"/>
    <s v="A maximum of N3,000 is available to first-time users"/>
    <s v="Unclear"/>
    <s v="yes"/>
    <s v="yes"/>
    <s v="Via &quot;Social Audit&quot; and checking against Sterling Bank account information"/>
    <m/>
    <s v="&quot;In a situation where a user is not be able to repay the cash request by the end of a 30 day period, user must roll over the cash request, this will be recognized as a new cash request. However, the user must pay the service charge by the end of the 30 day period regardless of repayment of the principal.&quot;"/>
    <m/>
    <s v="Partner bank; also, some of the burden is shared by the &quot;Social Guarantor&quot;"/>
    <m/>
    <m/>
    <s v="yes"/>
    <s v="Must be Sterling Bank customer to enroll; &quot;Social Reputation Scores&quot; are evaluated by &quot;Social Credit Officers&quot; to determine the final loan decision; users also list &quot;Social Guarantors&quot; to attest to their identity"/>
    <m/>
    <m/>
    <m/>
    <m/>
    <n v="0"/>
    <m/>
    <m/>
    <m/>
    <m/>
    <x v="1"/>
    <m/>
    <m/>
    <s v="&quot;Online marketing via social media and various online portals&quot;"/>
    <x v="0"/>
    <s v="Greater maximum loan limits"/>
    <s v="yes"/>
    <m/>
    <m/>
    <s v="yes"/>
    <m/>
    <m/>
    <m/>
    <m/>
    <m/>
    <m/>
    <m/>
    <n v="1"/>
    <m/>
    <m/>
    <m/>
    <m/>
    <m/>
    <m/>
    <m/>
    <m/>
    <m/>
    <m/>
    <m/>
    <n v="0"/>
    <n v="0"/>
    <n v="0"/>
    <n v="1"/>
    <n v="0"/>
    <n v="0"/>
    <s v="This product determines loan eligibility based on social media presence (right now they use data from Facebook and Twitter, planning to add more in the future); the algorithm scoring is provided by BitCom (parent company) and the terms of the loan are set by partner banks that use the product, currently only Sterling Bank is a partner"/>
  </r>
  <r>
    <s v="Kenya"/>
    <s v="yes"/>
    <s v="http://solvesting.com/"/>
    <s v="yes"/>
    <s v="tech blog"/>
    <s v="http://disrupt-africa.com/2015/02/p2p-lending-platform-solvesting-launches-kenya/"/>
    <s v="Solvesting"/>
    <s v="Solvesting"/>
    <s v="Online Platform"/>
    <s v="P2P"/>
    <n v="2014"/>
    <m/>
    <m/>
    <m/>
    <m/>
    <m/>
    <m/>
    <m/>
    <s v="internet"/>
    <s v="internet"/>
    <s v="Seems to only be available online"/>
    <m/>
    <s v="yes"/>
    <s v="Varies"/>
    <s v="Varies"/>
    <s v="Solvesting matches investors with SMEs, they don't set the terms"/>
    <m/>
    <m/>
    <m/>
    <s v="Solvesting matches investors with SMEs, they don't set the terms"/>
    <s v="not specified"/>
    <s v="not specified"/>
    <m/>
    <s v="yes"/>
    <s v="3-4% management fee on the principle of loans"/>
    <m/>
    <m/>
    <m/>
    <m/>
    <m/>
    <m/>
    <m/>
    <s v="no"/>
    <m/>
    <m/>
    <m/>
    <m/>
    <m/>
    <s v="lender"/>
    <m/>
    <m/>
    <m/>
    <m/>
    <m/>
    <m/>
    <m/>
    <m/>
    <n v="0"/>
    <m/>
    <m/>
    <m/>
    <m/>
    <x v="0"/>
    <s v="yes"/>
    <m/>
    <s v="Product aimed at providing business loans to SMEs in low-income areas"/>
    <x v="1"/>
    <m/>
    <s v="yes"/>
    <m/>
    <m/>
    <m/>
    <m/>
    <m/>
    <m/>
    <m/>
    <m/>
    <m/>
    <m/>
    <m/>
    <m/>
    <m/>
    <m/>
    <m/>
    <m/>
    <m/>
    <m/>
    <m/>
    <m/>
    <m/>
    <m/>
    <n v="0"/>
    <n v="0"/>
    <n v="0"/>
    <n v="0"/>
    <n v="0"/>
    <n v="0"/>
    <s v="Solvesting is more of a P2P lending marketplace than an actual digital credit product, but they use algorithms to determine the risk of loans posted to their marketplace"/>
  </r>
  <r>
    <s v="Tanzania"/>
    <s v="yes"/>
    <s v="http://africa.airtel.com/wps/wcm/connect/africarevamp/tanzania/airtel_money_new/home/timiza"/>
    <s v="yes"/>
    <s v="CGAP"/>
    <m/>
    <s v="Airtel"/>
    <s v="Timiza Cash"/>
    <s v="Mobile Money Platform"/>
    <s v="Standard"/>
    <n v="2014"/>
    <s v="yes"/>
    <s v="Airtel"/>
    <m/>
    <s v="JUMO"/>
    <m/>
    <m/>
    <m/>
    <s v="SMS"/>
    <s v="SMS"/>
    <s v="Used through Airtel money account interface"/>
    <m/>
    <s v="no"/>
    <n v="7"/>
    <n v="28"/>
    <s v="Week options (7,14,21,28)"/>
    <m/>
    <m/>
    <m/>
    <m/>
    <m/>
    <m/>
    <n v="1"/>
    <s v="yes"/>
    <m/>
    <s v="minutes"/>
    <m/>
    <m/>
    <m/>
    <m/>
    <m/>
    <m/>
    <s v="yes"/>
    <s v="yes"/>
    <s v="identity or passport number"/>
    <s v="no"/>
    <s v="SMS messages reporting loan balance only, fee charged for late repayment and credit information sent to credit reference bureau"/>
    <s v="10% of unpaid amount on due date"/>
    <s v="bank partner"/>
    <m/>
    <m/>
    <m/>
    <m/>
    <s v="yes"/>
    <s v="yes"/>
    <m/>
    <s v="Money deposited into Airtel money account"/>
    <n v="1"/>
    <m/>
    <m/>
    <m/>
    <m/>
    <x v="1"/>
    <m/>
    <m/>
    <m/>
    <x v="0"/>
    <s v="larger loan sizes, longer repayment periods, lower fees"/>
    <s v="yes"/>
    <m/>
    <m/>
    <s v="yes"/>
    <m/>
    <n v="1"/>
    <n v="1"/>
    <m/>
    <n v="1"/>
    <n v="1"/>
    <n v="1"/>
    <m/>
    <n v="1"/>
    <n v="1"/>
    <m/>
    <m/>
    <m/>
    <m/>
    <m/>
    <m/>
    <m/>
    <m/>
    <m/>
    <n v="1"/>
    <n v="1"/>
    <n v="1"/>
    <n v="0"/>
    <n v="1"/>
    <n v="0"/>
    <s v="Not clear how mobile phone number is used. Reports information to credit bureaus. Jumo has 4% non performing loan rate"/>
  </r>
  <r>
    <s v="Tanzania"/>
    <s v="yes"/>
    <s v="http://africa.airtel.com/wps/wcm/connect/africarevamp/tanzania/airtel_money_new/home/timiza"/>
    <s v="yes"/>
    <s v="grey lit"/>
    <s v="https://www.bloomberg.com/news/articles/2015-09-23/phone-stats-unlock-a-million-loans-each-month-for-african-lender"/>
    <s v="Airtel"/>
    <s v="Timiza Wakala"/>
    <s v="Mobile Money Platform"/>
    <s v="Other"/>
    <n v="2015"/>
    <s v="yes"/>
    <s v="Airtel"/>
    <m/>
    <s v="JUMO"/>
    <m/>
    <s v="NOTE: this service is for mobile money agents only"/>
    <m/>
    <s v="SMS"/>
    <s v="SMS"/>
    <s v="used through airtel money account interface"/>
    <m/>
    <s v="no"/>
    <n v="7"/>
    <n v="28"/>
    <s v="week options (7,14, 21, 28)"/>
    <m/>
    <m/>
    <m/>
    <m/>
    <m/>
    <m/>
    <n v="1"/>
    <s v="yes"/>
    <m/>
    <s v="minutes"/>
    <m/>
    <m/>
    <m/>
    <m/>
    <m/>
    <m/>
    <s v="yes"/>
    <s v="yes"/>
    <s v="identity or passport number"/>
    <s v="no"/>
    <s v="SMS messages reporting loan balance only, fee charged for late repayment and credit information sent to credit reference bureau"/>
    <s v="5% of unpaid loan balance (after auto-deduction on due date)"/>
    <s v="bank partner"/>
    <m/>
    <m/>
    <s v="no"/>
    <m/>
    <s v="yes"/>
    <s v="yes"/>
    <m/>
    <s v="Money deposited into Airtel money account"/>
    <n v="1"/>
    <m/>
    <m/>
    <m/>
    <m/>
    <x v="1"/>
    <s v="yes"/>
    <m/>
    <s v="only available to mobile money agents (Airtel)"/>
    <x v="0"/>
    <s v="larger loan sizes, longer repayment periods, lower fees"/>
    <s v="yes"/>
    <m/>
    <m/>
    <s v="yes"/>
    <m/>
    <n v="1"/>
    <n v="1"/>
    <m/>
    <n v="1"/>
    <n v="1"/>
    <n v="1"/>
    <m/>
    <n v="1"/>
    <n v="1"/>
    <m/>
    <m/>
    <m/>
    <m/>
    <m/>
    <m/>
    <m/>
    <m/>
    <m/>
    <n v="1"/>
    <n v="1"/>
    <n v="1"/>
    <n v="0"/>
    <n v="1"/>
    <n v="0"/>
    <m/>
  </r>
  <r>
    <s v="India"/>
    <s v="yes"/>
    <s v="https://vote4cash.in"/>
    <s v="yes"/>
    <s v="tech blog"/>
    <s v="http://www.gadgetsnow.com/tech-news/Beware-those-apps-websites-offering-loans-can-be-risky/articleshow/53250409.cms"/>
    <s v="Vote for Cash"/>
    <s v="Vote For Cash"/>
    <s v="Online Platform"/>
    <s v="P2P"/>
    <n v="2015"/>
    <s v="no"/>
    <m/>
    <m/>
    <m/>
    <m/>
    <m/>
    <m/>
    <s v="app, internet"/>
    <s v="App; Internet"/>
    <s v="online platform, also has app"/>
    <m/>
    <s v="yes"/>
    <n v="1"/>
    <n v="30"/>
    <s v="varies - based on application"/>
    <n v="1E-3"/>
    <n v="3.0000000000000001E-3"/>
    <s v="Per day"/>
    <s v="depends on membership level plus length of loan. Processing fee of 1000 Rs for every loan. "/>
    <n v="0.36499999999999999"/>
    <n v="1.095"/>
    <s v="multiple (up to loan limit)"/>
    <s v="yes"/>
    <s v="10 Rs membership fee for registration"/>
    <s v="within 24 hours (website says &quot;instant,&quot; implies minutes)"/>
    <s v="1 Rs."/>
    <n v="1.4999999999999999E-2"/>
    <s v="60,000 Rs."/>
    <n v="900"/>
    <s v="Membership levels have different loan maximums (silver = 30,000 Rs, gold = 40,000 Rs, platinum=60,000 Rs)"/>
    <s v="within 24 hours"/>
    <s v="no"/>
    <s v="yes"/>
    <s v="PAN card, address proof, salary slips, bank details (6 months bank statements)"/>
    <s v="yes"/>
    <s v="SMS repayment reminder 24 hours before due date. In the case of default company reserves right to publish default information on users' FB page and LinkedIn. Borrower can extend due date up to 2 times (must apply &gt;24 hours before repayment date) - cost is 1500 Rs per extension"/>
    <s v="500 Rs per day plus applicable daily interest"/>
    <s v="provider"/>
    <s v="1% (gadget)"/>
    <m/>
    <m/>
    <s v="no collateral req"/>
    <m/>
    <s v="no"/>
    <s v="no"/>
    <m/>
    <n v="0"/>
    <m/>
    <m/>
    <m/>
    <m/>
    <x v="0"/>
    <m/>
    <m/>
    <m/>
    <x v="0"/>
    <s v="If customer is active without defaults, loan limit increased"/>
    <s v="yes"/>
    <m/>
    <m/>
    <s v="yes"/>
    <m/>
    <m/>
    <m/>
    <m/>
    <n v="1"/>
    <n v="1"/>
    <m/>
    <n v="1"/>
    <m/>
    <n v="1"/>
    <m/>
    <m/>
    <m/>
    <m/>
    <m/>
    <m/>
    <m/>
    <m/>
    <m/>
    <n v="0"/>
    <n v="1"/>
    <n v="1"/>
    <n v="1"/>
    <n v="1"/>
    <n v="0"/>
    <s v="potentially a scam - website seems less than legitimate"/>
  </r>
  <r>
    <s v="India"/>
    <s v="yes"/>
    <s v="http://www.worldoflending.com/"/>
    <s v="yes"/>
    <s v="grey lit"/>
    <s v="https://yourstory.com/2016/06/creditvidya-funding/"/>
    <s v="World of Lending"/>
    <s v="World of Lending"/>
    <s v="P2P"/>
    <s v="P2P"/>
    <n v="2010"/>
    <m/>
    <m/>
    <m/>
    <m/>
    <s v="private lenders"/>
    <s v="P2P platform"/>
    <m/>
    <s v="online, app"/>
    <s v="App; Internet"/>
    <s v="online platform, also has mobile app"/>
    <m/>
    <s v="yes"/>
    <n v="182.5"/>
    <n v="1080"/>
    <s v="6 month increments. Also has 250 rs bounce charge. "/>
    <m/>
    <m/>
    <m/>
    <m/>
    <m/>
    <m/>
    <m/>
    <s v="yes"/>
    <s v="1500 rs listing fee"/>
    <s v="varies (depends on lender matching)"/>
    <s v="30,000 Rs."/>
    <n v="450"/>
    <s v="500,000 Rs."/>
    <n v="7500"/>
    <s v="max of 2,500,000 rs for business loans"/>
    <m/>
    <m/>
    <s v="yes"/>
    <s v="Govt ID, Bank statements, income statements, signature/address/contact verification"/>
    <m/>
    <s v="World of lending will pursue defaulters on behalf of lenders through collection agencies"/>
    <s v="500 rs collection charges, 24% penal interest for delayed period"/>
    <s v="lender"/>
    <m/>
    <m/>
    <s v="yes"/>
    <s v="verification of 6 months activity through bank, physical verification, reference checks"/>
    <m/>
    <s v="yes"/>
    <s v="yes"/>
    <s v="business loans, corporate loans"/>
    <n v="1"/>
    <s v="yes"/>
    <m/>
    <m/>
    <m/>
    <x v="1"/>
    <s v="yes"/>
    <m/>
    <s v="individuals with salaries/bank accounts, businesses"/>
    <x v="1"/>
    <m/>
    <s v="yes"/>
    <m/>
    <m/>
    <s v="yes"/>
    <n v="1"/>
    <m/>
    <m/>
    <m/>
    <n v="1"/>
    <n v="1"/>
    <n v="1"/>
    <n v="1"/>
    <m/>
    <m/>
    <m/>
    <m/>
    <m/>
    <m/>
    <m/>
    <n v="1"/>
    <m/>
    <m/>
    <m/>
    <n v="0"/>
    <n v="1"/>
    <n v="1"/>
    <n v="1"/>
    <n v="1"/>
    <n v="1"/>
    <s v="also reviews traditional credit history and financial documents"/>
  </r>
  <r>
    <s v="India"/>
    <s v="yes"/>
    <s v="https://zestmoney.in"/>
    <s v="yes"/>
    <s v="tech blog"/>
    <s v="http://thetechportal.com/2016/09/19/zestmoney-emi-payback/, https://yourstory.com/2016/07/zestmoney/, https://letstalkpayments.com/forget-wallets-check-out-this-serious-fintech-product-being-built-in-india-zestmoney-for-instant-credit/"/>
    <s v="ZestMoney"/>
    <s v="ZestMoney"/>
    <s v="Retail"/>
    <s v="Retail"/>
    <n v="2016"/>
    <s v="no"/>
    <m/>
    <m/>
    <m/>
    <s v="12 partners"/>
    <s v="Has particular online vendor partners (users can only spend on approved items) (yourstory)"/>
    <m/>
    <s v="internet"/>
    <s v="internet"/>
    <s v="used through website  "/>
    <m/>
    <m/>
    <n v="365"/>
    <n v="1080"/>
    <s v="down payment required"/>
    <n v="2.5000000000000001E-2"/>
    <n v="2.5000000000000001E-2"/>
    <s v="Per month"/>
    <s v="per month"/>
    <n v="0.30000000000000004"/>
    <n v="0.30000000000000004"/>
    <n v="1"/>
    <s v="yes"/>
    <s v="Processing, interest, late, and extension fees (letstalkpayments)"/>
    <s v="6-8 hours"/>
    <s v="75,000 Rs."/>
    <n v="1125"/>
    <s v="15,000,000 Rs."/>
    <n v="225000"/>
    <m/>
    <s v="6-8 hours"/>
    <s v="no"/>
    <s v="yes"/>
    <s v="PAN card/Aadhaar/License/Passport/Voter ID, bank statement with address"/>
    <s v="yes"/>
    <s v="auto-debit on due date. Reminders sent by SMS and email 2-3 days before due date."/>
    <s v="Unclear"/>
    <s v="provider"/>
    <m/>
    <s v="May submit default information to credit bureaus"/>
    <m/>
    <s v="need verifiable income source"/>
    <s v="yes"/>
    <s v="no"/>
    <s v="no"/>
    <m/>
    <n v="0"/>
    <m/>
    <m/>
    <m/>
    <m/>
    <x v="1"/>
    <m/>
    <m/>
    <s v="those with an income source who need access to credit"/>
    <x v="1"/>
    <m/>
    <s v="no"/>
    <s v="yes (techportal)"/>
    <m/>
    <s v="no"/>
    <m/>
    <m/>
    <m/>
    <m/>
    <m/>
    <m/>
    <m/>
    <m/>
    <m/>
    <m/>
    <m/>
    <m/>
    <m/>
    <m/>
    <m/>
    <m/>
    <m/>
    <m/>
    <m/>
    <n v="0"/>
    <n v="0"/>
    <n v="0"/>
    <n v="0"/>
    <n v="0"/>
    <n v="0"/>
    <s v="payment option for online merchants. Downpayment required but then pay as you go (similar to online credit card). Scrapes data from bank statements (not from phon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6:G9" firstHeaderRow="0" firstDataRow="1" firstDataCol="1"/>
  <pivotFields count="98">
    <pivotField showAll="0"/>
    <pivotField showAll="0"/>
    <pivotField showAll="0"/>
    <pivotField showAll="0"/>
    <pivotField showAll="0"/>
    <pivotField showAll="0"/>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showAll="0"/>
    <pivotField showAll="0"/>
    <pivotField showAll="0"/>
    <pivotField showAll="0"/>
    <pivotField showAll="0"/>
    <pivotField dataField="1" showAll="0" avgSubtotal="1"/>
    <pivotField dataField="1" showAll="0"/>
    <pivotField showAll="0"/>
    <pivotField showAll="0"/>
    <pivotField showAll="0"/>
    <pivotField showAll="0"/>
    <pivotField showAll="0"/>
    <pivotField dataField="1"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multipleItemSelectionAllowed="1" showAll="0">
      <items count="4">
        <item x="1"/>
        <item x="0"/>
        <item m="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s>
  <rowFields count="1">
    <field x="62"/>
  </rowFields>
  <rowItems count="3">
    <i>
      <x/>
    </i>
    <i>
      <x v="1"/>
    </i>
    <i t="grand">
      <x/>
    </i>
  </rowItems>
  <colFields count="1">
    <field x="-2"/>
  </colFields>
  <colItems count="6">
    <i>
      <x/>
    </i>
    <i i="1">
      <x v="1"/>
    </i>
    <i i="2">
      <x v="2"/>
    </i>
    <i i="3">
      <x v="3"/>
    </i>
    <i i="4">
      <x v="4"/>
    </i>
    <i i="5">
      <x v="5"/>
    </i>
  </colItems>
  <dataFields count="6">
    <dataField name="Average of Standardized APR Min" fld="30" subtotal="average" baseField="7" baseItem="0" numFmtId="10"/>
    <dataField name="Average of Standardized APR Max" fld="31" subtotal="average" baseField="7" baseItem="30" numFmtId="10"/>
    <dataField name="Average of Loan Min USD" fld="37" subtotal="average" baseField="7" baseItem="30" numFmtId="164"/>
    <dataField name="Average of Loan Max USD" fld="39" subtotal="average" baseField="7" baseItem="30" numFmtId="164"/>
    <dataField name="Average of Repayment Period (days) minimum" fld="23" subtotal="average" baseField="62" baseItem="0"/>
    <dataField name="Average of Repayment Period (days) maximum" fld="24" subtotal="average" baseField="62" baseItem="0"/>
  </dataFields>
  <formats count="26">
    <format dxfId="25">
      <pivotArea outline="0" collapsedLevelsAreSubtotals="1" fieldPosition="0">
        <references count="1">
          <reference field="4294967294" count="2" selected="0">
            <x v="0"/>
            <x v="1"/>
          </reference>
        </references>
      </pivotArea>
    </format>
    <format dxfId="24">
      <pivotArea outline="0" collapsedLevelsAreSubtotals="1" fieldPosition="0">
        <references count="1">
          <reference field="4294967294" count="2" selected="0">
            <x v="2"/>
            <x v="3"/>
          </reference>
        </references>
      </pivotArea>
    </format>
    <format dxfId="23">
      <pivotArea collapsedLevelsAreSubtotals="1" fieldPosition="0">
        <references count="2">
          <reference field="4294967294" count="1" selected="0">
            <x v="4"/>
          </reference>
          <reference field="62" count="1">
            <x v="0"/>
          </reference>
        </references>
      </pivotArea>
    </format>
    <format dxfId="22">
      <pivotArea collapsedLevelsAreSubtotals="1" fieldPosition="0">
        <references count="2">
          <reference field="4294967294" count="1" selected="0">
            <x v="4"/>
          </reference>
          <reference field="62" count="1">
            <x v="0"/>
          </reference>
        </references>
      </pivotArea>
    </format>
    <format dxfId="21">
      <pivotArea collapsedLevelsAreSubtotals="1" fieldPosition="0">
        <references count="2">
          <reference field="4294967294" count="1" selected="0">
            <x v="4"/>
          </reference>
          <reference field="62" count="1">
            <x v="0"/>
          </reference>
        </references>
      </pivotArea>
    </format>
    <format dxfId="20">
      <pivotArea collapsedLevelsAreSubtotals="1" fieldPosition="0">
        <references count="2">
          <reference field="4294967294" count="1" selected="0">
            <x v="4"/>
          </reference>
          <reference field="62" count="1">
            <x v="0"/>
          </reference>
        </references>
      </pivotArea>
    </format>
    <format dxfId="19">
      <pivotArea collapsedLevelsAreSubtotals="1" fieldPosition="0">
        <references count="2">
          <reference field="4294967294" count="1" selected="0">
            <x v="4"/>
          </reference>
          <reference field="62" count="1">
            <x v="0"/>
          </reference>
        </references>
      </pivotArea>
    </format>
    <format dxfId="18">
      <pivotArea collapsedLevelsAreSubtotals="1" fieldPosition="0">
        <references count="2">
          <reference field="4294967294" count="1" selected="0">
            <x v="4"/>
          </reference>
          <reference field="62" count="1">
            <x v="0"/>
          </reference>
        </references>
      </pivotArea>
    </format>
    <format dxfId="17">
      <pivotArea collapsedLevelsAreSubtotals="1" fieldPosition="0">
        <references count="2">
          <reference field="4294967294" count="2" selected="0">
            <x v="4"/>
            <x v="5"/>
          </reference>
          <reference field="62" count="0"/>
        </references>
      </pivotArea>
    </format>
    <format dxfId="16">
      <pivotArea collapsedLevelsAreSubtotals="1" fieldPosition="0">
        <references count="2">
          <reference field="4294967294" count="2" selected="0">
            <x v="4"/>
            <x v="5"/>
          </reference>
          <reference field="62" count="0"/>
        </references>
      </pivotArea>
    </format>
    <format dxfId="15">
      <pivotArea collapsedLevelsAreSubtotals="1" fieldPosition="0">
        <references count="2">
          <reference field="4294967294" count="2" selected="0">
            <x v="4"/>
            <x v="5"/>
          </reference>
          <reference field="62" count="0"/>
        </references>
      </pivotArea>
    </format>
    <format dxfId="14">
      <pivotArea collapsedLevelsAreSubtotals="1" fieldPosition="0">
        <references count="2">
          <reference field="4294967294" count="2" selected="0">
            <x v="4"/>
            <x v="5"/>
          </reference>
          <reference field="62" count="0"/>
        </references>
      </pivotArea>
    </format>
    <format dxfId="13">
      <pivotArea collapsedLevelsAreSubtotals="1" fieldPosition="0">
        <references count="2">
          <reference field="4294967294" count="2" selected="0">
            <x v="4"/>
            <x v="5"/>
          </reference>
          <reference field="62" count="0"/>
        </references>
      </pivotArea>
    </format>
    <format dxfId="12">
      <pivotArea collapsedLevelsAreSubtotals="1" fieldPosition="0">
        <references count="2">
          <reference field="4294967294" count="2" selected="0">
            <x v="4"/>
            <x v="5"/>
          </reference>
          <reference field="62" count="0"/>
        </references>
      </pivotArea>
    </format>
    <format dxfId="11">
      <pivotArea collapsedLevelsAreSubtotals="1" fieldPosition="0">
        <references count="2">
          <reference field="4294967294" count="2" selected="0">
            <x v="4"/>
            <x v="5"/>
          </reference>
          <reference field="62" count="0"/>
        </references>
      </pivotArea>
    </format>
    <format dxfId="10">
      <pivotArea collapsedLevelsAreSubtotals="1" fieldPosition="0">
        <references count="2">
          <reference field="4294967294" count="2" selected="0">
            <x v="4"/>
            <x v="5"/>
          </reference>
          <reference field="62" count="0"/>
        </references>
      </pivotArea>
    </format>
    <format dxfId="9">
      <pivotArea field="62" grandRow="1" outline="0" collapsedLevelsAreSubtotals="1" axis="axisRow" fieldPosition="0">
        <references count="1">
          <reference field="4294967294" count="2" selected="0">
            <x v="4"/>
            <x v="5"/>
          </reference>
        </references>
      </pivotArea>
    </format>
    <format dxfId="8">
      <pivotArea field="62" grandRow="1" outline="0" collapsedLevelsAreSubtotals="1" axis="axisRow" fieldPosition="0">
        <references count="1">
          <reference field="4294967294" count="2" selected="0">
            <x v="4"/>
            <x v="5"/>
          </reference>
        </references>
      </pivotArea>
    </format>
    <format dxfId="7">
      <pivotArea field="62" grandRow="1" outline="0" collapsedLevelsAreSubtotals="1" axis="axisRow" fieldPosition="0">
        <references count="1">
          <reference field="4294967294" count="2" selected="0">
            <x v="4"/>
            <x v="5"/>
          </reference>
        </references>
      </pivotArea>
    </format>
    <format dxfId="6">
      <pivotArea field="62" grandRow="1" outline="0" collapsedLevelsAreSubtotals="1" axis="axisRow" fieldPosition="0">
        <references count="1">
          <reference field="4294967294" count="2" selected="0">
            <x v="4"/>
            <x v="5"/>
          </reference>
        </references>
      </pivotArea>
    </format>
    <format dxfId="5">
      <pivotArea field="62" grandRow="1" outline="0" collapsedLevelsAreSubtotals="1" axis="axisRow" fieldPosition="0">
        <references count="1">
          <reference field="4294967294" count="2" selected="0">
            <x v="4"/>
            <x v="5"/>
          </reference>
        </references>
      </pivotArea>
    </format>
    <format dxfId="4">
      <pivotArea field="62" grandRow="1" outline="0" collapsedLevelsAreSubtotals="1" axis="axisRow" fieldPosition="0">
        <references count="1">
          <reference field="4294967294" count="2" selected="0">
            <x v="4"/>
            <x v="5"/>
          </reference>
        </references>
      </pivotArea>
    </format>
    <format dxfId="3">
      <pivotArea field="62" grandRow="1" outline="0" collapsedLevelsAreSubtotals="1" axis="axisRow" fieldPosition="0">
        <references count="1">
          <reference field="4294967294" count="2" selected="0">
            <x v="4"/>
            <x v="5"/>
          </reference>
        </references>
      </pivotArea>
    </format>
    <format dxfId="2">
      <pivotArea field="62" grandRow="1" outline="0" collapsedLevelsAreSubtotals="1" axis="axisRow" fieldPosition="0">
        <references count="1">
          <reference field="4294967294" count="2" selected="0">
            <x v="4"/>
            <x v="5"/>
          </reference>
        </references>
      </pivotArea>
    </format>
    <format dxfId="1">
      <pivotArea field="62" type="button" dataOnly="0" labelOnly="1" outline="0" axis="axisRow" fieldPosition="0"/>
    </format>
    <format dxfId="0">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Offers Rewards" colHeaderCaption="Low Income product">
  <location ref="A14:D19" firstHeaderRow="1" firstDataRow="2" firstDataCol="1"/>
  <pivotFields count="98">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4">
        <item x="1"/>
        <item x="0"/>
        <item m="1" x="2"/>
        <item t="default"/>
      </items>
    </pivotField>
    <pivotField showAll="0"/>
    <pivotField showAll="0"/>
    <pivotField showAll="0"/>
    <pivotField axis="axisRow" showAll="0">
      <items count="4">
        <item x="2"/>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6"/>
  </rowFields>
  <rowItems count="4">
    <i>
      <x/>
    </i>
    <i>
      <x v="1"/>
    </i>
    <i>
      <x v="2"/>
    </i>
    <i t="grand">
      <x/>
    </i>
  </rowItems>
  <colFields count="1">
    <field x="62"/>
  </colFields>
  <colItems count="3">
    <i>
      <x/>
    </i>
    <i>
      <x v="1"/>
    </i>
    <i t="grand">
      <x/>
    </i>
  </colItems>
  <dataFields count="1">
    <dataField name="Count of Product Name"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financialexpress.com/industry/banking-finance/how-indifi-technologies-helps-you-in-getting-small-loan/264668/" TargetMode="External"/><Relationship Id="rId2" Type="http://schemas.openxmlformats.org/officeDocument/2006/relationships/hyperlink" Target="http://www.deal4loans.com/loans/loan/bajaj-finserv-flexi-loan-benefits-information/" TargetMode="External"/><Relationship Id="rId1" Type="http://schemas.openxmlformats.org/officeDocument/2006/relationships/hyperlink" Target="https://www.techinasia.com/finomena-loan-startup-gets-matrix-funding" TargetMode="External"/><Relationship Id="rId5" Type="http://schemas.openxmlformats.org/officeDocument/2006/relationships/printerSettings" Target="../printerSettings/printerSettings1.bin"/><Relationship Id="rId4" Type="http://schemas.openxmlformats.org/officeDocument/2006/relationships/hyperlink" Target="http://www.crowdfundinsider.com/2016/07/88022-online-lender-creditexchange-raises-500000-seed-round-participation-kuber-financial/"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krazybee.com/" TargetMode="External"/><Relationship Id="rId18" Type="http://schemas.openxmlformats.org/officeDocument/2006/relationships/hyperlink" Target="http://www.uniindia.com/axis-bank-ties-with-suvidhaa-infoserve-to-offer-nano-credit/business-economy/news/587963.html" TargetMode="External"/><Relationship Id="rId26" Type="http://schemas.openxmlformats.org/officeDocument/2006/relationships/hyperlink" Target="https://zestmoney.in/" TargetMode="External"/><Relationship Id="rId39" Type="http://schemas.openxmlformats.org/officeDocument/2006/relationships/hyperlink" Target="http://www.avlc-group.com/pesa-na-pesa" TargetMode="External"/><Relationship Id="rId21" Type="http://schemas.openxmlformats.org/officeDocument/2006/relationships/hyperlink" Target="http://www.quiklo.com/" TargetMode="External"/><Relationship Id="rId34" Type="http://schemas.openxmlformats.org/officeDocument/2006/relationships/hyperlink" Target="http://www.slideshare.net/edwinmaina/welcome-to-mpepea-credit" TargetMode="External"/><Relationship Id="rId42" Type="http://schemas.openxmlformats.org/officeDocument/2006/relationships/hyperlink" Target="http://getsaida.com/" TargetMode="External"/><Relationship Id="rId47" Type="http://schemas.openxmlformats.org/officeDocument/2006/relationships/hyperlink" Target="http://www.diamondbank.com/personal/financial-inclusion/diamond-yello-account/" TargetMode="External"/><Relationship Id="rId50" Type="http://schemas.openxmlformats.org/officeDocument/2006/relationships/hyperlink" Target="https://www.paylater.ng/" TargetMode="External"/><Relationship Id="rId55" Type="http://schemas.openxmlformats.org/officeDocument/2006/relationships/hyperlink" Target="http://africa.airtel.com/wps/wcm/connect/africarevamp/tanzania/airtel_money_new/home/timiza" TargetMode="External"/><Relationship Id="rId63" Type="http://schemas.openxmlformats.org/officeDocument/2006/relationships/hyperlink" Target="http://www.biz2credit.in/personal-loans" TargetMode="External"/><Relationship Id="rId68" Type="http://schemas.openxmlformats.org/officeDocument/2006/relationships/hyperlink" Target="https://www.rupaiyaexchange.com/p2p-loans-india/" TargetMode="External"/><Relationship Id="rId7" Type="http://schemas.openxmlformats.org/officeDocument/2006/relationships/hyperlink" Target="https://www.gyandhan.com/" TargetMode="External"/><Relationship Id="rId2" Type="http://schemas.openxmlformats.org/officeDocument/2006/relationships/hyperlink" Target="https://www.capitalfloat.com/" TargetMode="External"/><Relationship Id="rId16" Type="http://schemas.openxmlformats.org/officeDocument/2006/relationships/hyperlink" Target="https://www.lendingkart.com/" TargetMode="External"/><Relationship Id="rId29" Type="http://schemas.openxmlformats.org/officeDocument/2006/relationships/hyperlink" Target="https://softkenya.com/equitel/" TargetMode="External"/><Relationship Id="rId1" Type="http://schemas.openxmlformats.org/officeDocument/2006/relationships/hyperlink" Target="http://www.capitalfirst.com/" TargetMode="External"/><Relationship Id="rId6" Type="http://schemas.openxmlformats.org/officeDocument/2006/relationships/hyperlink" Target="https://www.faircent.com/" TargetMode="External"/><Relationship Id="rId11" Type="http://schemas.openxmlformats.org/officeDocument/2006/relationships/hyperlink" Target="https://www.indiamoneymart.com/" TargetMode="External"/><Relationship Id="rId24" Type="http://schemas.openxmlformats.org/officeDocument/2006/relationships/hyperlink" Target="https://vote4cash.in/" TargetMode="External"/><Relationship Id="rId32" Type="http://schemas.openxmlformats.org/officeDocument/2006/relationships/hyperlink" Target="http://www.kopacash.com/" TargetMode="External"/><Relationship Id="rId37" Type="http://schemas.openxmlformats.org/officeDocument/2006/relationships/hyperlink" Target="https://www.micromobile.co.ke/" TargetMode="External"/><Relationship Id="rId40" Type="http://schemas.openxmlformats.org/officeDocument/2006/relationships/hyperlink" Target="http://pesapata.com/" TargetMode="External"/><Relationship Id="rId45" Type="http://schemas.openxmlformats.org/officeDocument/2006/relationships/hyperlink" Target="https://l-pesa.com/" TargetMode="External"/><Relationship Id="rId53" Type="http://schemas.openxmlformats.org/officeDocument/2006/relationships/hyperlink" Target="http://tala.co/" TargetMode="External"/><Relationship Id="rId58" Type="http://schemas.openxmlformats.org/officeDocument/2006/relationships/hyperlink" Target="https://www.bajajfinserv.in/finance/digital-product-finance/salaried-digital-product-finance.aspx" TargetMode="External"/><Relationship Id="rId66" Type="http://schemas.openxmlformats.org/officeDocument/2006/relationships/hyperlink" Target="https://www.lazypay.in/faq.html" TargetMode="External"/><Relationship Id="rId5" Type="http://schemas.openxmlformats.org/officeDocument/2006/relationships/hyperlink" Target="http://earlysalary.com/" TargetMode="External"/><Relationship Id="rId15" Type="http://schemas.openxmlformats.org/officeDocument/2006/relationships/hyperlink" Target="https://www.lendenclub.com/" TargetMode="External"/><Relationship Id="rId23" Type="http://schemas.openxmlformats.org/officeDocument/2006/relationships/hyperlink" Target="https://slicepay.in/" TargetMode="External"/><Relationship Id="rId28" Type="http://schemas.openxmlformats.org/officeDocument/2006/relationships/hyperlink" Target="http://www.equitel.com/my-money/howtoguide" TargetMode="External"/><Relationship Id="rId36" Type="http://schemas.openxmlformats.org/officeDocument/2006/relationships/hyperlink" Target="http://www.mjiajiri.co.ke/index.html" TargetMode="External"/><Relationship Id="rId49" Type="http://schemas.openxmlformats.org/officeDocument/2006/relationships/hyperlink" Target="http://connectnigeria.com/articles/2016/11/comes-digital-bank-lidya-bank/" TargetMode="External"/><Relationship Id="rId57" Type="http://schemas.openxmlformats.org/officeDocument/2006/relationships/hyperlink" Target="https://www.mtn.co.ug/Mobile%20Money/Banking/Pages/MoKash.aspx" TargetMode="External"/><Relationship Id="rId61" Type="http://schemas.openxmlformats.org/officeDocument/2006/relationships/hyperlink" Target="http://flexiloans.in/" TargetMode="External"/><Relationship Id="rId10" Type="http://schemas.openxmlformats.org/officeDocument/2006/relationships/hyperlink" Target="https://indialends.com/" TargetMode="External"/><Relationship Id="rId19" Type="http://schemas.openxmlformats.org/officeDocument/2006/relationships/hyperlink" Target="https://www.neogrowth.in/" TargetMode="External"/><Relationship Id="rId31" Type="http://schemas.openxmlformats.org/officeDocument/2006/relationships/hyperlink" Target="https://ke.kcbbankgroup.com/home/loans/mobile/kcb-m-pesa" TargetMode="External"/><Relationship Id="rId44" Type="http://schemas.openxmlformats.org/officeDocument/2006/relationships/hyperlink" Target="http://solvesting.com/" TargetMode="External"/><Relationship Id="rId52" Type="http://schemas.openxmlformats.org/officeDocument/2006/relationships/hyperlink" Target="https://vodacom.co.tz/mpesa/mpawa/welcome" TargetMode="External"/><Relationship Id="rId60" Type="http://schemas.openxmlformats.org/officeDocument/2006/relationships/hyperlink" Target="https://finomena.com/faqs/" TargetMode="External"/><Relationship Id="rId65" Type="http://schemas.openxmlformats.org/officeDocument/2006/relationships/hyperlink" Target="https://kissht.com/faq/" TargetMode="External"/><Relationship Id="rId4" Type="http://schemas.openxmlformats.org/officeDocument/2006/relationships/hyperlink" Target="http://news.webindia123.com/news/Articles/India/20161016/2970614.html,%20http:/timesofindia.indiatimes.com/business/india-business/Indias-first-cash-giving-app-CASHe-launched/articleshow/51659515.cms,%20http:/timesofindia.indiatimes.com/business/ind" TargetMode="External"/><Relationship Id="rId9" Type="http://schemas.openxmlformats.org/officeDocument/2006/relationships/hyperlink" Target="https://www.i2ifunding.com/" TargetMode="External"/><Relationship Id="rId14" Type="http://schemas.openxmlformats.org/officeDocument/2006/relationships/hyperlink" Target="https://www.lendbox.in/" TargetMode="External"/><Relationship Id="rId22" Type="http://schemas.openxmlformats.org/officeDocument/2006/relationships/hyperlink" Target="https://www.rupeelend.com/" TargetMode="External"/><Relationship Id="rId27" Type="http://schemas.openxmlformats.org/officeDocument/2006/relationships/hyperlink" Target="https://branch.co/" TargetMode="External"/><Relationship Id="rId30" Type="http://schemas.openxmlformats.org/officeDocument/2006/relationships/hyperlink" Target="http://techcabal.com/2015/12/01/kopo-kopo-micro-lending-switch/" TargetMode="External"/><Relationship Id="rId35" Type="http://schemas.openxmlformats.org/officeDocument/2006/relationships/hyperlink" Target="http://www.safaricom.co.ke/personal/m-pesa/do-more-with-m-pesa/m-shwari" TargetMode="External"/><Relationship Id="rId43" Type="http://schemas.openxmlformats.org/officeDocument/2006/relationships/hyperlink" Target="https://ke.getbucks.com/" TargetMode="External"/><Relationship Id="rId48" Type="http://schemas.openxmlformats.org/officeDocument/2006/relationships/hyperlink" Target="https://www.kiakia.co/" TargetMode="External"/><Relationship Id="rId56" Type="http://schemas.openxmlformats.org/officeDocument/2006/relationships/hyperlink" Target="http://allafrica.com/stories/201608230214.html" TargetMode="External"/><Relationship Id="rId64" Type="http://schemas.openxmlformats.org/officeDocument/2006/relationships/hyperlink" Target="http://instakash.in/" TargetMode="External"/><Relationship Id="rId69" Type="http://schemas.openxmlformats.org/officeDocument/2006/relationships/hyperlink" Target="http://www.qbera.com/" TargetMode="External"/><Relationship Id="rId8" Type="http://schemas.openxmlformats.org/officeDocument/2006/relationships/hyperlink" Target="https://www.i-lend.in/" TargetMode="External"/><Relationship Id="rId51" Type="http://schemas.openxmlformats.org/officeDocument/2006/relationships/hyperlink" Target="http://sterling.sociallenderng.com/" TargetMode="External"/><Relationship Id="rId3" Type="http://schemas.openxmlformats.org/officeDocument/2006/relationships/hyperlink" Target="http://cashcare.in/" TargetMode="External"/><Relationship Id="rId12" Type="http://schemas.openxmlformats.org/officeDocument/2006/relationships/hyperlink" Target="https://www.instapaisa.com/" TargetMode="External"/><Relationship Id="rId17" Type="http://schemas.openxmlformats.org/officeDocument/2006/relationships/hyperlink" Target="https://www.moneyinminutes.in/" TargetMode="External"/><Relationship Id="rId25" Type="http://schemas.openxmlformats.org/officeDocument/2006/relationships/hyperlink" Target="http://www.worldoflending.com/" TargetMode="External"/><Relationship Id="rId33" Type="http://schemas.openxmlformats.org/officeDocument/2006/relationships/hyperlink" Target="http://www.itnewsafrica.com/2015/05/kenyas-stima-introduces-m-pawa/" TargetMode="External"/><Relationship Id="rId38" Type="http://schemas.openxmlformats.org/officeDocument/2006/relationships/hyperlink" Target="../../Downloads/:/www.safaricom.co.ke/personal/m-pesa/lipa-na-m-pesa/okoa-stima" TargetMode="External"/><Relationship Id="rId46" Type="http://schemas.openxmlformats.org/officeDocument/2006/relationships/hyperlink" Target="https://www.aellacredit.com/" TargetMode="External"/><Relationship Id="rId59" Type="http://schemas.openxmlformats.org/officeDocument/2006/relationships/hyperlink" Target="https://www.bitbond.com/resources/loans/loans-in-india/" TargetMode="External"/><Relationship Id="rId67" Type="http://schemas.openxmlformats.org/officeDocument/2006/relationships/hyperlink" Target="https://www.loanmeet.com/faqs/faqs/lenderquestions" TargetMode="External"/><Relationship Id="rId20" Type="http://schemas.openxmlformats.org/officeDocument/2006/relationships/hyperlink" Target="https://www.quickcredit.in/" TargetMode="External"/><Relationship Id="rId41" Type="http://schemas.openxmlformats.org/officeDocument/2006/relationships/hyperlink" Target="http://pesazetu.co/app/howitworks.html" TargetMode="External"/><Relationship Id="rId54" Type="http://schemas.openxmlformats.org/officeDocument/2006/relationships/hyperlink" Target="http://64.202.123.140/stg-tigo.co.tz/tigo-nivushe" TargetMode="External"/><Relationship Id="rId62" Type="http://schemas.openxmlformats.org/officeDocument/2006/relationships/hyperlink" Target="http://www.indifi.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financialexpress.com/industry/banking-finance/how-indifi-technologies-helps-you-in-getting-small-loan/264668/"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disrupt-africa.com/2016/08/kenyas-inuka-pap-simplifies-access-to-loans/" TargetMode="External"/><Relationship Id="rId2" Type="http://schemas.openxmlformats.org/officeDocument/2006/relationships/hyperlink" Target="http://inukapap.co.ke/" TargetMode="External"/><Relationship Id="rId1" Type="http://schemas.openxmlformats.org/officeDocument/2006/relationships/hyperlink" Target="http://www.livemint.com/Industry/A9zOtt8IIHPV3doRIQGzII/Private-agencies-devise-new-credit-score-models-for-firstti.html" TargetMode="External"/><Relationship Id="rId5" Type="http://schemas.openxmlformats.org/officeDocument/2006/relationships/hyperlink" Target="https://sites.google.com/a/zidisha.org/zidisha-staff/home/country-liaison-intern-guide/borrower-faqs/how-can-i-get-lenders-to-fund-my-loan-application" TargetMode="External"/><Relationship Id="rId4" Type="http://schemas.openxmlformats.org/officeDocument/2006/relationships/hyperlink" Target="https://www.zidish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activeCell="B12" sqref="B12"/>
    </sheetView>
  </sheetViews>
  <sheetFormatPr defaultRowHeight="15"/>
  <cols>
    <col min="1" max="1" width="9.140625" style="101"/>
    <col min="2" max="2" width="61.28515625" style="101" customWidth="1"/>
    <col min="3" max="3" width="50" style="101" customWidth="1"/>
    <col min="4" max="4" width="117.42578125" style="100" customWidth="1"/>
    <col min="5" max="7" width="9.140625" style="100"/>
    <col min="8" max="12" width="9.140625" style="100" customWidth="1"/>
    <col min="13" max="13" width="9.140625" style="100"/>
    <col min="14" max="16384" width="9.140625" style="101"/>
  </cols>
  <sheetData>
    <row r="1" spans="1:4">
      <c r="A1" s="99"/>
      <c r="B1" s="99"/>
      <c r="C1" s="99"/>
      <c r="D1" s="99"/>
    </row>
    <row r="2" spans="1:4">
      <c r="A2" s="99"/>
      <c r="B2" s="99"/>
      <c r="C2" s="99"/>
      <c r="D2" s="99"/>
    </row>
    <row r="3" spans="1:4">
      <c r="A3" s="99"/>
      <c r="B3" s="99"/>
      <c r="C3" s="99"/>
      <c r="D3" s="99"/>
    </row>
    <row r="4" spans="1:4">
      <c r="A4" s="99"/>
      <c r="B4" s="99"/>
      <c r="C4" s="99"/>
      <c r="D4" s="99"/>
    </row>
    <row r="5" spans="1:4">
      <c r="A5" s="99"/>
      <c r="B5" s="99"/>
      <c r="C5" s="99"/>
      <c r="D5" s="99"/>
    </row>
    <row r="6" spans="1:4">
      <c r="A6" s="99"/>
      <c r="B6" s="99"/>
      <c r="C6" s="99"/>
      <c r="D6" s="99"/>
    </row>
    <row r="7" spans="1:4">
      <c r="A7" s="99"/>
      <c r="B7" s="99"/>
      <c r="C7" s="99"/>
      <c r="D7" s="99"/>
    </row>
    <row r="8" spans="1:4">
      <c r="A8" s="99"/>
      <c r="B8" s="99"/>
      <c r="C8" s="99"/>
      <c r="D8" s="99"/>
    </row>
    <row r="9" spans="1:4" ht="60">
      <c r="A9" s="99"/>
      <c r="B9" s="102" t="s">
        <v>1328</v>
      </c>
      <c r="C9" s="103" t="s">
        <v>1265</v>
      </c>
      <c r="D9" s="99"/>
    </row>
    <row r="10" spans="1:4">
      <c r="A10" s="99"/>
      <c r="B10" s="104"/>
      <c r="C10" s="106" t="s">
        <v>1326</v>
      </c>
      <c r="D10" s="99"/>
    </row>
    <row r="11" spans="1:4">
      <c r="A11" s="99"/>
      <c r="B11" s="99"/>
      <c r="C11" s="99"/>
      <c r="D11" s="99"/>
    </row>
    <row r="12" spans="1:4">
      <c r="A12" s="99"/>
      <c r="B12" s="99"/>
      <c r="C12" s="99"/>
      <c r="D12" s="99"/>
    </row>
    <row r="13" spans="1:4" ht="75" customHeight="1">
      <c r="A13" s="99"/>
      <c r="B13" s="243" t="s">
        <v>1327</v>
      </c>
      <c r="C13" s="243"/>
      <c r="D13" s="99"/>
    </row>
    <row r="14" spans="1:4">
      <c r="A14" s="99"/>
      <c r="B14" s="105"/>
      <c r="C14" s="99"/>
      <c r="D14" s="99"/>
    </row>
    <row r="15" spans="1:4">
      <c r="A15" s="99"/>
      <c r="B15" s="99"/>
      <c r="C15" s="99"/>
      <c r="D15" s="99"/>
    </row>
    <row r="16" spans="1:4">
      <c r="A16" s="99"/>
      <c r="B16" s="99"/>
      <c r="C16" s="99"/>
      <c r="D16" s="99"/>
    </row>
    <row r="17" spans="1:4">
      <c r="A17" s="99"/>
      <c r="B17" s="99"/>
      <c r="C17" s="99"/>
      <c r="D17" s="99"/>
    </row>
    <row r="18" spans="1:4">
      <c r="A18" s="99"/>
      <c r="B18" s="99"/>
      <c r="C18" s="99"/>
      <c r="D18" s="99"/>
    </row>
    <row r="19" spans="1:4">
      <c r="A19" s="99"/>
      <c r="B19" s="99"/>
      <c r="C19" s="99"/>
      <c r="D19" s="99"/>
    </row>
    <row r="20" spans="1:4">
      <c r="A20" s="99"/>
      <c r="B20" s="99"/>
      <c r="C20" s="99"/>
      <c r="D20" s="99"/>
    </row>
    <row r="21" spans="1:4">
      <c r="A21" s="99"/>
      <c r="B21" s="99"/>
      <c r="C21" s="99"/>
      <c r="D21" s="99"/>
    </row>
    <row r="22" spans="1:4">
      <c r="A22" s="99"/>
      <c r="B22" s="99"/>
      <c r="C22" s="99"/>
      <c r="D22" s="99"/>
    </row>
    <row r="23" spans="1:4">
      <c r="A23" s="99"/>
      <c r="B23" s="99"/>
      <c r="C23" s="99"/>
      <c r="D23" s="99"/>
    </row>
    <row r="24" spans="1:4">
      <c r="A24" s="99"/>
      <c r="B24" s="99"/>
      <c r="C24" s="99"/>
      <c r="D24" s="99"/>
    </row>
    <row r="25" spans="1:4">
      <c r="A25" s="99"/>
      <c r="B25" s="99"/>
      <c r="C25" s="99"/>
      <c r="D25" s="99"/>
    </row>
    <row r="26" spans="1:4">
      <c r="A26" s="99"/>
      <c r="B26" s="99"/>
      <c r="C26" s="99"/>
      <c r="D26" s="99"/>
    </row>
    <row r="27" spans="1:4">
      <c r="A27" s="99"/>
      <c r="B27" s="99"/>
      <c r="C27" s="99"/>
      <c r="D27" s="99"/>
    </row>
    <row r="28" spans="1:4" s="100" customFormat="1">
      <c r="A28" s="99"/>
      <c r="B28" s="99"/>
      <c r="C28" s="99"/>
      <c r="D28" s="99"/>
    </row>
    <row r="29" spans="1:4" s="100" customFormat="1">
      <c r="A29" s="99"/>
      <c r="B29" s="99"/>
      <c r="C29" s="99"/>
      <c r="D29" s="99"/>
    </row>
    <row r="30" spans="1:4" s="100" customFormat="1">
      <c r="A30" s="99"/>
      <c r="B30" s="99"/>
      <c r="C30" s="99"/>
      <c r="D30" s="99"/>
    </row>
    <row r="31" spans="1:4" s="100" customFormat="1" ht="75" customHeight="1">
      <c r="A31" s="99"/>
      <c r="B31" s="99"/>
      <c r="C31" s="99"/>
      <c r="D31" s="99"/>
    </row>
    <row r="32" spans="1:4" s="100" customFormat="1">
      <c r="A32" s="99"/>
      <c r="B32" s="99"/>
      <c r="C32" s="99"/>
      <c r="D32" s="99"/>
    </row>
    <row r="33" spans="1:4" s="100" customFormat="1">
      <c r="A33" s="99"/>
      <c r="B33" s="99"/>
      <c r="C33" s="99"/>
      <c r="D33" s="99"/>
    </row>
    <row r="34" spans="1:4" s="100" customFormat="1">
      <c r="A34" s="99"/>
      <c r="B34" s="99"/>
      <c r="C34" s="99"/>
      <c r="D34" s="99"/>
    </row>
  </sheetData>
  <mergeCells count="1">
    <mergeCell ref="B13:C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82"/>
  <sheetViews>
    <sheetView tabSelected="1" defaultGridColor="0" colorId="31" zoomScaleNormal="100" workbookViewId="0">
      <pane xSplit="7" ySplit="2" topLeftCell="H3" activePane="bottomRight" state="frozen"/>
      <selection pane="topRight" activeCell="H1" sqref="H1"/>
      <selection pane="bottomLeft" activeCell="A3" sqref="A3"/>
      <selection pane="bottomRight" activeCell="L24" sqref="L24"/>
    </sheetView>
  </sheetViews>
  <sheetFormatPr defaultColWidth="8.85546875" defaultRowHeight="15"/>
  <cols>
    <col min="2" max="2" width="11.42578125" customWidth="1"/>
    <col min="3" max="3" width="11.42578125" style="52" customWidth="1"/>
    <col min="4" max="4" width="10.85546875" style="52" customWidth="1"/>
    <col min="5" max="5" width="8.85546875" style="52"/>
    <col min="6" max="6" width="12.85546875" style="52" customWidth="1"/>
    <col min="7" max="7" width="17.42578125" style="12" customWidth="1"/>
    <col min="8" max="10" width="17.42578125" customWidth="1"/>
    <col min="11" max="11" width="11.5703125" customWidth="1"/>
    <col min="12" max="13" width="11.42578125" customWidth="1"/>
    <col min="14" max="14" width="23.140625" customWidth="1"/>
    <col min="15" max="15" width="11.42578125" customWidth="1"/>
    <col min="16" max="16" width="20.42578125" customWidth="1"/>
    <col min="17" max="17" width="11.42578125" customWidth="1"/>
    <col min="18" max="20" width="11" customWidth="1"/>
    <col min="21" max="22" width="10.42578125" customWidth="1"/>
    <col min="23" max="25" width="11.5703125" customWidth="1"/>
    <col min="26" max="26" width="9.85546875" customWidth="1"/>
    <col min="27" max="28" width="10.140625" customWidth="1"/>
    <col min="29" max="29" width="14.5703125" customWidth="1"/>
    <col min="33" max="33" width="11.42578125" customWidth="1"/>
    <col min="34" max="34" width="15.42578125" bestFit="1" customWidth="1"/>
    <col min="35" max="35" width="13.5703125" customWidth="1"/>
    <col min="36" max="36" width="11.140625" customWidth="1"/>
    <col min="37" max="37" width="11.140625" style="40" customWidth="1"/>
    <col min="38" max="39" width="11.140625" style="115" customWidth="1"/>
    <col min="40" max="40" width="15.85546875" style="40" customWidth="1"/>
    <col min="41" max="41" width="15.85546875" style="115" customWidth="1"/>
    <col min="42" max="42" width="13.5703125" customWidth="1"/>
    <col min="44" max="45" width="11.5703125" customWidth="1"/>
    <col min="46" max="46" width="12.28515625" customWidth="1"/>
    <col min="47" max="47" width="11.5703125" customWidth="1"/>
    <col min="48" max="51" width="13.42578125" customWidth="1"/>
    <col min="52" max="53" width="14.42578125" customWidth="1"/>
    <col min="54" max="54" width="12.42578125" customWidth="1"/>
    <col min="55" max="55" width="12.42578125" style="13" customWidth="1"/>
    <col min="56" max="57" width="12.5703125" customWidth="1"/>
    <col min="58" max="58" width="14" customWidth="1"/>
    <col min="59" max="59" width="12.5703125" customWidth="1"/>
    <col min="60" max="60" width="14" customWidth="1"/>
    <col min="61" max="62" width="13.140625" customWidth="1"/>
    <col min="63" max="63" width="11.140625" customWidth="1"/>
    <col min="64" max="64" width="16.42578125" customWidth="1"/>
    <col min="66" max="66" width="11.42578125" customWidth="1"/>
    <col min="69" max="69" width="12.5703125" customWidth="1"/>
    <col min="71" max="71" width="12.42578125" customWidth="1"/>
    <col min="72" max="73" width="10.85546875" customWidth="1"/>
    <col min="76" max="76" width="11.140625" customWidth="1"/>
    <col min="89" max="89" width="8.85546875" style="13"/>
    <col min="92" max="98" width="8.85546875" style="13" customWidth="1"/>
  </cols>
  <sheetData>
    <row r="1" spans="1:105" ht="15" customHeight="1">
      <c r="A1" s="244" t="s">
        <v>0</v>
      </c>
      <c r="B1" s="245"/>
      <c r="C1" s="245"/>
      <c r="D1" s="245"/>
      <c r="E1" s="245"/>
      <c r="F1" s="246"/>
      <c r="G1" s="253" t="s">
        <v>4</v>
      </c>
      <c r="H1" s="254"/>
      <c r="I1" s="254"/>
      <c r="J1" s="254"/>
      <c r="K1" s="254"/>
      <c r="L1" s="254"/>
      <c r="M1" s="254"/>
      <c r="N1" s="254"/>
      <c r="O1" s="254"/>
      <c r="P1" s="254"/>
      <c r="Q1" s="254"/>
      <c r="R1" s="255"/>
      <c r="S1" s="256" t="s">
        <v>6</v>
      </c>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57"/>
      <c r="AZ1" s="257"/>
      <c r="BA1" s="257"/>
      <c r="BB1" s="257"/>
      <c r="BC1" s="258"/>
      <c r="BD1" s="132" t="s">
        <v>81</v>
      </c>
      <c r="BE1" s="133"/>
      <c r="BF1" s="134"/>
      <c r="BG1" s="133"/>
      <c r="BH1" s="250"/>
      <c r="BI1" s="250"/>
      <c r="BJ1" s="250"/>
      <c r="BK1" s="250"/>
      <c r="BL1" s="250"/>
      <c r="BM1" s="250"/>
      <c r="BN1" s="250"/>
      <c r="BO1" s="250"/>
      <c r="BP1" s="250"/>
      <c r="BQ1" s="250"/>
      <c r="BR1" s="251" t="s">
        <v>11</v>
      </c>
      <c r="BS1" s="252"/>
      <c r="BT1" s="252"/>
      <c r="BU1" s="252"/>
      <c r="BV1" s="252"/>
      <c r="BW1" s="252"/>
      <c r="BX1" s="252"/>
      <c r="BY1" s="252"/>
      <c r="BZ1" s="252"/>
      <c r="CA1" s="252"/>
      <c r="CB1" s="252"/>
      <c r="CC1" s="252"/>
      <c r="CD1" s="252"/>
      <c r="CE1" s="252"/>
      <c r="CF1" s="252"/>
      <c r="CG1" s="252"/>
      <c r="CH1" s="252"/>
      <c r="CI1" s="252"/>
      <c r="CJ1" s="252"/>
      <c r="CK1" s="252"/>
      <c r="CL1" s="252"/>
      <c r="CM1" s="252"/>
      <c r="CN1" s="252"/>
      <c r="CO1" s="247" t="s">
        <v>842</v>
      </c>
      <c r="CP1" s="248"/>
      <c r="CQ1" s="248"/>
      <c r="CR1" s="248"/>
      <c r="CS1" s="248"/>
      <c r="CT1" s="249"/>
      <c r="CU1" s="12"/>
      <c r="CV1" s="12"/>
      <c r="CW1" s="12"/>
      <c r="CX1" s="12"/>
      <c r="CY1" s="12"/>
      <c r="CZ1" s="12"/>
      <c r="DA1" s="12"/>
    </row>
    <row r="2" spans="1:105" s="1" customFormat="1" ht="135">
      <c r="A2" s="135" t="s">
        <v>31</v>
      </c>
      <c r="B2" s="135" t="s">
        <v>928</v>
      </c>
      <c r="C2" s="51" t="s">
        <v>2</v>
      </c>
      <c r="D2" s="51" t="s">
        <v>3</v>
      </c>
      <c r="E2" s="51" t="s">
        <v>39</v>
      </c>
      <c r="F2" s="51" t="s">
        <v>50</v>
      </c>
      <c r="G2" s="11" t="s">
        <v>5</v>
      </c>
      <c r="H2" s="78" t="s">
        <v>33</v>
      </c>
      <c r="I2" s="78" t="s">
        <v>499</v>
      </c>
      <c r="J2" s="78" t="s">
        <v>856</v>
      </c>
      <c r="K2" s="78" t="s">
        <v>32</v>
      </c>
      <c r="L2" s="78" t="s">
        <v>82</v>
      </c>
      <c r="M2" s="78" t="s">
        <v>34</v>
      </c>
      <c r="N2" s="78" t="s">
        <v>35</v>
      </c>
      <c r="O2" s="78" t="s">
        <v>36</v>
      </c>
      <c r="P2" s="78" t="s">
        <v>37</v>
      </c>
      <c r="Q2" s="78" t="s">
        <v>48</v>
      </c>
      <c r="R2" s="78" t="s">
        <v>70</v>
      </c>
      <c r="S2" s="136" t="s">
        <v>71</v>
      </c>
      <c r="T2" s="136" t="s">
        <v>854</v>
      </c>
      <c r="U2" s="136" t="s">
        <v>66</v>
      </c>
      <c r="V2" s="136" t="s">
        <v>668</v>
      </c>
      <c r="W2" s="136" t="s">
        <v>65</v>
      </c>
      <c r="X2" s="136" t="s">
        <v>63</v>
      </c>
      <c r="Y2" s="136" t="s">
        <v>64</v>
      </c>
      <c r="Z2" s="136" t="s">
        <v>67</v>
      </c>
      <c r="AA2" s="136" t="s">
        <v>83</v>
      </c>
      <c r="AB2" s="136" t="s">
        <v>84</v>
      </c>
      <c r="AC2" s="136" t="s">
        <v>1077</v>
      </c>
      <c r="AD2" s="136" t="s">
        <v>68</v>
      </c>
      <c r="AE2" s="136" t="s">
        <v>1074</v>
      </c>
      <c r="AF2" s="136" t="s">
        <v>1075</v>
      </c>
      <c r="AG2" s="136" t="s">
        <v>7</v>
      </c>
      <c r="AH2" s="136" t="s">
        <v>8</v>
      </c>
      <c r="AI2" s="136" t="s">
        <v>39</v>
      </c>
      <c r="AJ2" s="136" t="s">
        <v>9</v>
      </c>
      <c r="AK2" s="137" t="s">
        <v>1291</v>
      </c>
      <c r="AL2" s="137" t="s">
        <v>1292</v>
      </c>
      <c r="AM2" s="137" t="s">
        <v>1289</v>
      </c>
      <c r="AN2" s="137" t="s">
        <v>1311</v>
      </c>
      <c r="AO2" s="137" t="s">
        <v>1290</v>
      </c>
      <c r="AP2" s="136" t="s">
        <v>39</v>
      </c>
      <c r="AQ2" s="136" t="s">
        <v>51</v>
      </c>
      <c r="AR2" s="136" t="s">
        <v>10</v>
      </c>
      <c r="AS2" s="136" t="s">
        <v>45</v>
      </c>
      <c r="AT2" s="136" t="s">
        <v>72</v>
      </c>
      <c r="AU2" s="136" t="s">
        <v>86</v>
      </c>
      <c r="AV2" s="136" t="s">
        <v>47</v>
      </c>
      <c r="AW2" s="136" t="s">
        <v>73</v>
      </c>
      <c r="AX2" s="136" t="s">
        <v>53</v>
      </c>
      <c r="AY2" s="136" t="s">
        <v>54</v>
      </c>
      <c r="AZ2" s="136" t="s">
        <v>39</v>
      </c>
      <c r="BA2" s="136" t="s">
        <v>69</v>
      </c>
      <c r="BB2" s="136" t="s">
        <v>39</v>
      </c>
      <c r="BC2" s="136" t="s">
        <v>502</v>
      </c>
      <c r="BD2" s="138" t="s">
        <v>76</v>
      </c>
      <c r="BE2" s="138" t="s">
        <v>74</v>
      </c>
      <c r="BF2" s="138" t="s">
        <v>43</v>
      </c>
      <c r="BG2" s="138" t="s">
        <v>850</v>
      </c>
      <c r="BH2" s="139" t="s">
        <v>57</v>
      </c>
      <c r="BI2" s="139" t="s">
        <v>58</v>
      </c>
      <c r="BJ2" s="139" t="s">
        <v>59</v>
      </c>
      <c r="BK2" s="139" t="s">
        <v>60</v>
      </c>
      <c r="BL2" s="139" t="s">
        <v>61</v>
      </c>
      <c r="BM2" s="139" t="s">
        <v>62</v>
      </c>
      <c r="BN2" s="139" t="s">
        <v>87</v>
      </c>
      <c r="BO2" s="139" t="s">
        <v>46</v>
      </c>
      <c r="BP2" s="139" t="s">
        <v>88</v>
      </c>
      <c r="BQ2" s="139" t="s">
        <v>42</v>
      </c>
      <c r="BR2" s="140" t="s">
        <v>44</v>
      </c>
      <c r="BS2" s="140" t="s">
        <v>16</v>
      </c>
      <c r="BT2" s="140" t="s">
        <v>40</v>
      </c>
      <c r="BU2" s="140" t="s">
        <v>52</v>
      </c>
      <c r="BV2" s="140" t="s">
        <v>12</v>
      </c>
      <c r="BW2" s="140" t="s">
        <v>17</v>
      </c>
      <c r="BX2" s="140" t="s">
        <v>18</v>
      </c>
      <c r="BY2" s="140" t="s">
        <v>49</v>
      </c>
      <c r="BZ2" s="140" t="s">
        <v>13</v>
      </c>
      <c r="CA2" s="140" t="s">
        <v>14</v>
      </c>
      <c r="CB2" s="140" t="s">
        <v>26</v>
      </c>
      <c r="CC2" s="140" t="s">
        <v>15</v>
      </c>
      <c r="CD2" s="141" t="s">
        <v>27</v>
      </c>
      <c r="CE2" s="141" t="s">
        <v>28</v>
      </c>
      <c r="CF2" s="141" t="s">
        <v>29</v>
      </c>
      <c r="CG2" s="141" t="s">
        <v>30</v>
      </c>
      <c r="CH2" s="141" t="s">
        <v>351</v>
      </c>
      <c r="CI2" s="141" t="s">
        <v>352</v>
      </c>
      <c r="CJ2" s="141" t="s">
        <v>489</v>
      </c>
      <c r="CK2" s="141" t="s">
        <v>503</v>
      </c>
      <c r="CL2" s="141" t="s">
        <v>504</v>
      </c>
      <c r="CM2" s="141" t="s">
        <v>501</v>
      </c>
      <c r="CN2" s="141" t="s">
        <v>505</v>
      </c>
      <c r="CO2" s="142" t="s">
        <v>843</v>
      </c>
      <c r="CP2" s="142" t="s">
        <v>844</v>
      </c>
      <c r="CQ2" s="142" t="s">
        <v>845</v>
      </c>
      <c r="CR2" s="142" t="s">
        <v>846</v>
      </c>
      <c r="CS2" s="142" t="s">
        <v>847</v>
      </c>
      <c r="CT2" s="142" t="s">
        <v>848</v>
      </c>
      <c r="CU2" s="143" t="s">
        <v>75</v>
      </c>
      <c r="CV2" s="143"/>
      <c r="CW2" s="143"/>
      <c r="CX2" s="143"/>
      <c r="CY2" s="143"/>
      <c r="CZ2" s="143"/>
      <c r="DA2" s="143"/>
    </row>
    <row r="3" spans="1:105" s="17" customFormat="1" ht="15" customHeight="1">
      <c r="A3" s="19" t="s">
        <v>506</v>
      </c>
      <c r="B3" s="19" t="s">
        <v>24</v>
      </c>
      <c r="C3" s="36" t="s">
        <v>515</v>
      </c>
      <c r="D3" s="57" t="s">
        <v>24</v>
      </c>
      <c r="E3" s="36" t="s">
        <v>486</v>
      </c>
      <c r="F3" s="57" t="s">
        <v>516</v>
      </c>
      <c r="G3" s="20" t="s">
        <v>517</v>
      </c>
      <c r="H3" s="20" t="s">
        <v>517</v>
      </c>
      <c r="I3" s="19" t="s">
        <v>500</v>
      </c>
      <c r="J3" s="19" t="s">
        <v>857</v>
      </c>
      <c r="K3" s="19">
        <v>2015</v>
      </c>
      <c r="L3" s="19"/>
      <c r="M3" s="19"/>
      <c r="N3" s="19"/>
      <c r="O3" s="19"/>
      <c r="P3" s="19"/>
      <c r="Q3" s="19"/>
      <c r="R3" s="19"/>
      <c r="S3" s="19" t="s">
        <v>21</v>
      </c>
      <c r="T3" s="19" t="s">
        <v>21</v>
      </c>
      <c r="U3" s="19" t="s">
        <v>518</v>
      </c>
      <c r="V3" s="19"/>
      <c r="W3" s="19" t="s">
        <v>96</v>
      </c>
      <c r="X3" s="19">
        <v>30</v>
      </c>
      <c r="Y3" s="19"/>
      <c r="Z3" s="19" t="s">
        <v>1307</v>
      </c>
      <c r="AA3" s="71">
        <v>0.04</v>
      </c>
      <c r="AB3" s="71">
        <v>0.04</v>
      </c>
      <c r="AC3" s="144" t="s">
        <v>1078</v>
      </c>
      <c r="AD3" s="19" t="s">
        <v>520</v>
      </c>
      <c r="AE3" s="63">
        <v>0.48</v>
      </c>
      <c r="AF3" s="63">
        <v>0.48</v>
      </c>
      <c r="AG3" s="19"/>
      <c r="AH3" s="19"/>
      <c r="AI3" s="19"/>
      <c r="AJ3" s="19" t="s">
        <v>521</v>
      </c>
      <c r="AK3" s="145"/>
      <c r="AL3" s="145"/>
      <c r="AM3" s="146">
        <v>3.2000000000000002E-3</v>
      </c>
      <c r="AN3" s="147"/>
      <c r="AO3" s="147"/>
      <c r="AP3" s="19"/>
      <c r="AQ3" s="19" t="s">
        <v>521</v>
      </c>
      <c r="AR3" s="19" t="s">
        <v>96</v>
      </c>
      <c r="AS3" s="19" t="s">
        <v>24</v>
      </c>
      <c r="AT3" s="19" t="s">
        <v>522</v>
      </c>
      <c r="AU3" s="19"/>
      <c r="AV3" s="19"/>
      <c r="AW3" s="19"/>
      <c r="AX3" s="19"/>
      <c r="AY3" s="19"/>
      <c r="AZ3" s="19"/>
      <c r="BA3" s="19" t="s">
        <v>24</v>
      </c>
      <c r="BB3" s="19" t="s">
        <v>523</v>
      </c>
      <c r="BC3" s="19" t="s">
        <v>24</v>
      </c>
      <c r="BD3" s="19" t="s">
        <v>24</v>
      </c>
      <c r="BE3" s="19"/>
      <c r="BF3" s="19" t="s">
        <v>816</v>
      </c>
      <c r="BG3" s="19">
        <f>IF(($BD$3:$BD$58="yes")+($BE$3:$BE$58="yes"),1,0)</f>
        <v>1</v>
      </c>
      <c r="BH3" s="19"/>
      <c r="BI3" s="19"/>
      <c r="BJ3" s="19"/>
      <c r="BK3" s="19"/>
      <c r="BL3" s="19" t="s">
        <v>24</v>
      </c>
      <c r="BM3" s="19"/>
      <c r="BN3" s="19"/>
      <c r="BO3" s="19" t="s">
        <v>524</v>
      </c>
      <c r="BP3" s="19" t="s">
        <v>24</v>
      </c>
      <c r="BQ3" s="19" t="s">
        <v>525</v>
      </c>
      <c r="BR3" s="19" t="s">
        <v>24</v>
      </c>
      <c r="BS3" s="19"/>
      <c r="BT3" s="19"/>
      <c r="BU3" s="38" t="s">
        <v>24</v>
      </c>
      <c r="BV3" s="19"/>
      <c r="BW3" s="19"/>
      <c r="BX3" s="19"/>
      <c r="BY3" s="19"/>
      <c r="BZ3" s="19"/>
      <c r="CA3" s="19"/>
      <c r="CB3" s="19"/>
      <c r="CC3" s="19"/>
      <c r="CD3" s="19"/>
      <c r="CE3" s="19"/>
      <c r="CF3" s="19"/>
      <c r="CG3" s="19"/>
      <c r="CH3" s="19"/>
      <c r="CI3" s="19">
        <v>1</v>
      </c>
      <c r="CJ3" s="19"/>
      <c r="CK3" s="19"/>
      <c r="CL3" s="19"/>
      <c r="CM3" s="19"/>
      <c r="CN3" s="19">
        <v>1</v>
      </c>
      <c r="CO3" s="19">
        <f>IF(($BW$3:$BW$79=1)+($BX$3:$BX$79=1),1,0)</f>
        <v>0</v>
      </c>
      <c r="CP3" s="19">
        <f>IF(($CB$3:$CB$79=1)+($CD$3:$CD$79=1)+($CE$3:$CE$79=1)+($CG$3:$CG$79=1)+($CF$3:$CF$79=1),1,0)</f>
        <v>0</v>
      </c>
      <c r="CQ3" s="19">
        <f>IF(($CK$3:$CK$79=1)+($CI$3:$CI$79=1)+($CM$3:$CM$79=1)+($BZ$3:$BZ$79=1),1,0)</f>
        <v>1</v>
      </c>
      <c r="CR3" s="19">
        <f>IF(($CC$3:$CC$79=1)+($CH$3:$CH$79=1),1,0)</f>
        <v>0</v>
      </c>
      <c r="CS3" s="19">
        <f>CA3</f>
        <v>0</v>
      </c>
      <c r="CT3" s="19">
        <f>IF(($BV$3:$BV$79=1)+($BY$3:$BY$79=1)+($CJ$3:$CJ$79=1)+($CL$3:$CL$79=1)+($CN$3:$CN$79=1),1,0)</f>
        <v>1</v>
      </c>
      <c r="CU3" s="19" t="s">
        <v>526</v>
      </c>
      <c r="CV3" s="19"/>
      <c r="CW3" s="19"/>
      <c r="CX3" s="19"/>
      <c r="CY3" s="19"/>
      <c r="CZ3" s="19"/>
      <c r="DA3" s="19"/>
    </row>
    <row r="4" spans="1:105" s="17" customFormat="1" ht="15" customHeight="1">
      <c r="A4" s="38" t="s">
        <v>77</v>
      </c>
      <c r="B4" s="38" t="s">
        <v>24</v>
      </c>
      <c r="C4" s="12" t="s">
        <v>932</v>
      </c>
      <c r="D4" s="53"/>
      <c r="E4" s="53"/>
      <c r="F4" s="111"/>
      <c r="G4" s="30" t="s">
        <v>933</v>
      </c>
      <c r="H4" s="30" t="s">
        <v>933</v>
      </c>
      <c r="I4" s="112" t="s">
        <v>819</v>
      </c>
      <c r="J4" s="112" t="s">
        <v>819</v>
      </c>
      <c r="K4" s="148"/>
      <c r="L4" s="146" t="s">
        <v>96</v>
      </c>
      <c r="M4" s="146"/>
      <c r="N4" s="38"/>
      <c r="O4" s="38" t="s">
        <v>957</v>
      </c>
      <c r="P4" s="146"/>
      <c r="Q4" s="38" t="s">
        <v>956</v>
      </c>
      <c r="R4" s="146"/>
      <c r="S4" s="38" t="s">
        <v>21</v>
      </c>
      <c r="T4" s="38" t="s">
        <v>21</v>
      </c>
      <c r="U4" s="38" t="s">
        <v>951</v>
      </c>
      <c r="V4" s="38" t="s">
        <v>24</v>
      </c>
      <c r="W4" s="19" t="s">
        <v>96</v>
      </c>
      <c r="X4" s="146"/>
      <c r="Y4" s="146"/>
      <c r="Z4" s="146"/>
      <c r="AA4" s="63"/>
      <c r="AB4" s="71">
        <v>0.16</v>
      </c>
      <c r="AC4" s="144" t="s">
        <v>1068</v>
      </c>
      <c r="AD4" s="146" t="s">
        <v>955</v>
      </c>
      <c r="AE4" s="63"/>
      <c r="AF4" s="63">
        <v>0.16</v>
      </c>
      <c r="AG4" s="146"/>
      <c r="AH4" s="146" t="s">
        <v>952</v>
      </c>
      <c r="AI4" s="146" t="s">
        <v>953</v>
      </c>
      <c r="AJ4" s="146" t="s">
        <v>963</v>
      </c>
      <c r="AK4" s="146">
        <v>10000</v>
      </c>
      <c r="AL4" s="109">
        <v>100000</v>
      </c>
      <c r="AM4" s="19">
        <v>1.4999999999999999E-2</v>
      </c>
      <c r="AN4" s="147">
        <f>SUM(AK4*AM4)</f>
        <v>150</v>
      </c>
      <c r="AO4" s="147">
        <f>SUM(AL4*AM4)</f>
        <v>1500</v>
      </c>
      <c r="AP4" s="146" t="s">
        <v>964</v>
      </c>
      <c r="AQ4" s="146" t="s">
        <v>965</v>
      </c>
      <c r="AR4" s="146"/>
      <c r="AS4" s="146" t="s">
        <v>19</v>
      </c>
      <c r="AT4" s="146" t="s">
        <v>966</v>
      </c>
      <c r="AU4" s="146"/>
      <c r="AV4" s="146"/>
      <c r="AW4" s="146"/>
      <c r="AX4" s="146"/>
      <c r="AY4" s="146"/>
      <c r="AZ4" s="146"/>
      <c r="BA4" s="146"/>
      <c r="BB4" s="146"/>
      <c r="BC4" s="146"/>
      <c r="BD4" s="146"/>
      <c r="BE4" s="146"/>
      <c r="BF4" s="146"/>
      <c r="BG4" s="19">
        <f>IF(($BD$3:$BD$77="yes")+($BE$3:$BE$77="yes"),1,0)</f>
        <v>0</v>
      </c>
      <c r="BH4" s="146"/>
      <c r="BI4" s="146"/>
      <c r="BJ4" s="146"/>
      <c r="BK4" s="146"/>
      <c r="BL4" s="146" t="s">
        <v>1275</v>
      </c>
      <c r="BM4" s="146"/>
      <c r="BN4" s="146"/>
      <c r="BO4" s="146"/>
      <c r="BP4" s="146" t="s">
        <v>24</v>
      </c>
      <c r="BQ4" s="146" t="s">
        <v>954</v>
      </c>
      <c r="BR4" s="146" t="s">
        <v>24</v>
      </c>
      <c r="BS4" s="146"/>
      <c r="BT4" s="146"/>
      <c r="BU4" s="146" t="s">
        <v>24</v>
      </c>
      <c r="BV4" s="146"/>
      <c r="BW4" s="146"/>
      <c r="BX4" s="146"/>
      <c r="BY4" s="146"/>
      <c r="BZ4" s="146"/>
      <c r="CA4" s="146"/>
      <c r="CB4" s="146"/>
      <c r="CC4" s="146">
        <v>1</v>
      </c>
      <c r="CD4" s="146"/>
      <c r="CE4" s="146"/>
      <c r="CF4" s="146"/>
      <c r="CG4" s="146"/>
      <c r="CH4" s="146"/>
      <c r="CI4" s="146"/>
      <c r="CJ4" s="146"/>
      <c r="CK4" s="146"/>
      <c r="CL4" s="146"/>
      <c r="CM4" s="146"/>
      <c r="CN4" s="146"/>
      <c r="CO4" s="19">
        <f>IF(($BW$3:$BW$79=1)+($BX$3:$BX$79=1),1,0)</f>
        <v>0</v>
      </c>
      <c r="CP4" s="19">
        <f>IF(($CB$3:$CB$79=1)+($CD$3:$CD$79=1)+($CE$3:$CE$79=1)+($CG$3:$CG$79=1)+($CF$3:$CF$79=1),1,0)</f>
        <v>0</v>
      </c>
      <c r="CQ4" s="19">
        <f>IF(($CK$3:$CK$79=1)+($CI$3:$CI$79=1)+($CM$3:$CM$79=1)+($BZ$3:$BZ$79=1),1,0)</f>
        <v>0</v>
      </c>
      <c r="CR4" s="19">
        <f>IF(($CC$3:$CC$79=1)+($CH$3:$CH$79=1),1,0)</f>
        <v>1</v>
      </c>
      <c r="CS4" s="19">
        <f>CA4</f>
        <v>0</v>
      </c>
      <c r="CT4" s="19">
        <f>IF(($BV$3:$BV$79=1)+($BY$3:$BY$79=1)+($CJ$3:$CJ$79=1)+($CL$3:$CL$79=1)+($CN$3:$CN$79=1),1,0)</f>
        <v>0</v>
      </c>
      <c r="CU4" s="146" t="s">
        <v>989</v>
      </c>
      <c r="CV4" s="146"/>
      <c r="CW4" s="146"/>
      <c r="CX4" s="146"/>
      <c r="CY4" s="146"/>
      <c r="CZ4" s="146"/>
      <c r="DA4" s="146"/>
    </row>
    <row r="5" spans="1:105" s="17" customFormat="1" ht="15" customHeight="1">
      <c r="A5" s="38" t="s">
        <v>77</v>
      </c>
      <c r="B5" s="38" t="s">
        <v>24</v>
      </c>
      <c r="C5" s="12" t="s">
        <v>958</v>
      </c>
      <c r="D5" s="53"/>
      <c r="E5" s="53"/>
      <c r="F5" s="121"/>
      <c r="G5" s="30" t="s">
        <v>934</v>
      </c>
      <c r="H5" s="30" t="s">
        <v>934</v>
      </c>
      <c r="I5" s="112" t="s">
        <v>228</v>
      </c>
      <c r="J5" s="112" t="s">
        <v>228</v>
      </c>
      <c r="K5" s="148"/>
      <c r="L5" s="146" t="s">
        <v>24</v>
      </c>
      <c r="M5" s="146"/>
      <c r="N5" s="38" t="s">
        <v>967</v>
      </c>
      <c r="O5" s="38"/>
      <c r="P5" s="146" t="s">
        <v>960</v>
      </c>
      <c r="Q5" s="146" t="s">
        <v>961</v>
      </c>
      <c r="R5" s="146"/>
      <c r="S5" s="19" t="s">
        <v>276</v>
      </c>
      <c r="T5" s="19" t="s">
        <v>276</v>
      </c>
      <c r="U5" s="146" t="s">
        <v>972</v>
      </c>
      <c r="V5" s="146" t="s">
        <v>96</v>
      </c>
      <c r="W5" s="146"/>
      <c r="X5" s="146">
        <f>6*7</f>
        <v>42</v>
      </c>
      <c r="Y5" s="146">
        <f>5*365</f>
        <v>1825</v>
      </c>
      <c r="Z5" s="146" t="s">
        <v>959</v>
      </c>
      <c r="AA5" s="63">
        <v>7.6999999999999999E-2</v>
      </c>
      <c r="AB5" s="63"/>
      <c r="AC5" s="144" t="s">
        <v>1068</v>
      </c>
      <c r="AD5" s="146" t="s">
        <v>973</v>
      </c>
      <c r="AE5" s="63">
        <v>7.6999999999999999E-2</v>
      </c>
      <c r="AF5" s="63"/>
      <c r="AG5" s="146">
        <v>1</v>
      </c>
      <c r="AH5" s="146" t="s">
        <v>970</v>
      </c>
      <c r="AI5" s="146" t="s">
        <v>971</v>
      </c>
      <c r="AJ5" s="146"/>
      <c r="AK5" s="146"/>
      <c r="AL5" s="149">
        <v>10000</v>
      </c>
      <c r="AM5" s="19">
        <v>1.4999999999999999E-2</v>
      </c>
      <c r="AN5" s="147"/>
      <c r="AO5" s="147">
        <f>SUM(AL5*AM5)</f>
        <v>150</v>
      </c>
      <c r="AP5" s="146"/>
      <c r="AQ5" s="146" t="s">
        <v>968</v>
      </c>
      <c r="AR5" s="146"/>
      <c r="AS5" s="146" t="s">
        <v>24</v>
      </c>
      <c r="AT5" s="146" t="s">
        <v>969</v>
      </c>
      <c r="AU5" s="146"/>
      <c r="AV5" s="146" t="s">
        <v>974</v>
      </c>
      <c r="AW5" s="146"/>
      <c r="AX5" s="146" t="s">
        <v>346</v>
      </c>
      <c r="AY5" s="146"/>
      <c r="AZ5" s="146"/>
      <c r="BA5" s="146" t="s">
        <v>19</v>
      </c>
      <c r="BB5" s="146" t="s">
        <v>975</v>
      </c>
      <c r="BC5" s="146"/>
      <c r="BD5" s="146" t="s">
        <v>96</v>
      </c>
      <c r="BE5" s="146" t="s">
        <v>96</v>
      </c>
      <c r="BF5" s="146" t="s">
        <v>96</v>
      </c>
      <c r="BG5" s="19">
        <f>IF(($BD$3:$BD$77="yes")+($BE$3:$BE$77="yes"),1,0)</f>
        <v>0</v>
      </c>
      <c r="BH5" s="146"/>
      <c r="BI5" s="146"/>
      <c r="BJ5" s="146"/>
      <c r="BK5" s="146"/>
      <c r="BL5" s="146" t="s">
        <v>1275</v>
      </c>
      <c r="BM5" s="146" t="s">
        <v>24</v>
      </c>
      <c r="BN5" s="146"/>
      <c r="BO5" s="146"/>
      <c r="BP5" s="146"/>
      <c r="BQ5" s="146"/>
      <c r="BR5" s="38" t="s">
        <v>24</v>
      </c>
      <c r="BS5" s="146" t="s">
        <v>24</v>
      </c>
      <c r="BT5" s="146" t="s">
        <v>962</v>
      </c>
      <c r="BU5" s="146" t="s">
        <v>24</v>
      </c>
      <c r="BV5" s="146"/>
      <c r="BW5" s="146"/>
      <c r="BX5" s="146"/>
      <c r="BY5" s="146"/>
      <c r="BZ5" s="146"/>
      <c r="CA5" s="146">
        <v>1</v>
      </c>
      <c r="CB5" s="146"/>
      <c r="CC5" s="146"/>
      <c r="CD5" s="146"/>
      <c r="CE5" s="146"/>
      <c r="CF5" s="146"/>
      <c r="CG5" s="146"/>
      <c r="CH5" s="146">
        <v>1</v>
      </c>
      <c r="CI5" s="146">
        <v>1</v>
      </c>
      <c r="CJ5" s="146"/>
      <c r="CK5" s="146"/>
      <c r="CL5" s="146"/>
      <c r="CM5" s="146">
        <v>1</v>
      </c>
      <c r="CN5" s="146"/>
      <c r="CO5" s="19">
        <f>IF(($BW$3:$BW$79=1)+($BX$3:$BX$79=1),1,0)</f>
        <v>0</v>
      </c>
      <c r="CP5" s="19">
        <f>IF(($CB$3:$CB$79=1)+($CD$3:$CD$79=1)+($CE$3:$CE$79=1)+($CG$3:$CG$79=1)+($CF$3:$CF$79=1),1,0)</f>
        <v>0</v>
      </c>
      <c r="CQ5" s="19">
        <f>IF(($CK$3:$CK$79=1)+($CI$3:$CI$79=1)+($CM$3:$CM$79=1)+($BZ$3:$BZ$79=1),1,0)</f>
        <v>1</v>
      </c>
      <c r="CR5" s="19">
        <f>IF(($CC$3:$CC$79=1)+($CH$3:$CH$79=1),1,0)</f>
        <v>1</v>
      </c>
      <c r="CS5" s="19">
        <f>CA5</f>
        <v>1</v>
      </c>
      <c r="CT5" s="19">
        <f>IF(($BV$3:$BV$79=1)+($BY$3:$BY$79=1)+($CJ$3:$CJ$79=1)+($CL$3:$CL$79=1)+($CN$3:$CN$79=1),1,0)</f>
        <v>0</v>
      </c>
      <c r="CU5" s="146" t="s">
        <v>976</v>
      </c>
      <c r="CV5" s="146"/>
      <c r="CW5" s="146"/>
      <c r="CX5" s="146"/>
      <c r="CY5" s="146"/>
      <c r="CZ5" s="146"/>
      <c r="DA5" s="146"/>
    </row>
    <row r="6" spans="1:105" s="17" customFormat="1" ht="15" customHeight="1">
      <c r="A6" s="38" t="s">
        <v>77</v>
      </c>
      <c r="B6" s="38" t="s">
        <v>96</v>
      </c>
      <c r="C6" s="12" t="s">
        <v>935</v>
      </c>
      <c r="D6" s="57" t="s">
        <v>24</v>
      </c>
      <c r="E6" s="53" t="s">
        <v>991</v>
      </c>
      <c r="F6" s="111" t="s">
        <v>992</v>
      </c>
      <c r="G6" s="30" t="s">
        <v>936</v>
      </c>
      <c r="H6" s="30" t="s">
        <v>936</v>
      </c>
      <c r="I6" s="112" t="s">
        <v>821</v>
      </c>
      <c r="J6" s="112" t="s">
        <v>228</v>
      </c>
      <c r="K6" s="148">
        <v>2007</v>
      </c>
      <c r="L6" s="146" t="s">
        <v>24</v>
      </c>
      <c r="M6" s="146" t="s">
        <v>273</v>
      </c>
      <c r="N6" s="38" t="s">
        <v>993</v>
      </c>
      <c r="O6" s="38"/>
      <c r="P6" s="146" t="s">
        <v>977</v>
      </c>
      <c r="Q6" s="146" t="s">
        <v>978</v>
      </c>
      <c r="R6" s="146"/>
      <c r="S6" s="19" t="s">
        <v>276</v>
      </c>
      <c r="T6" s="19" t="s">
        <v>276</v>
      </c>
      <c r="U6" s="146"/>
      <c r="V6" s="146"/>
      <c r="W6" s="146"/>
      <c r="X6" s="146"/>
      <c r="Y6" s="146"/>
      <c r="Z6" s="146"/>
      <c r="AA6" s="63">
        <v>0.1169</v>
      </c>
      <c r="AB6" s="63">
        <v>0.25</v>
      </c>
      <c r="AC6" s="63" t="s">
        <v>1068</v>
      </c>
      <c r="AD6" s="146" t="s">
        <v>994</v>
      </c>
      <c r="AE6" s="63">
        <v>0.1169</v>
      </c>
      <c r="AF6" s="63">
        <v>0.25</v>
      </c>
      <c r="AG6" s="146"/>
      <c r="AH6" s="146">
        <v>0</v>
      </c>
      <c r="AI6" s="146" t="s">
        <v>995</v>
      </c>
      <c r="AJ6" s="146"/>
      <c r="AK6" s="146"/>
      <c r="AL6" s="146"/>
      <c r="AM6" s="19">
        <v>1.4999999999999999E-2</v>
      </c>
      <c r="AN6" s="147"/>
      <c r="AO6" s="147"/>
      <c r="AP6" s="146"/>
      <c r="AQ6" s="146"/>
      <c r="AR6" s="146"/>
      <c r="AS6" s="146"/>
      <c r="AT6" s="146"/>
      <c r="AU6" s="146"/>
      <c r="AV6" s="146"/>
      <c r="AW6" s="146"/>
      <c r="AX6" s="146"/>
      <c r="AY6" s="146"/>
      <c r="AZ6" s="146"/>
      <c r="BA6" s="146"/>
      <c r="BB6" s="146"/>
      <c r="BC6" s="146"/>
      <c r="BD6" s="146"/>
      <c r="BE6" s="146"/>
      <c r="BF6" s="146"/>
      <c r="BG6" s="19">
        <f>IF(($BD$3:$BD$77="yes")+($BE$3:$BE$77="yes"),1,0)</f>
        <v>0</v>
      </c>
      <c r="BH6" s="146" t="s">
        <v>24</v>
      </c>
      <c r="BI6" s="146"/>
      <c r="BJ6" s="146"/>
      <c r="BK6" s="146" t="s">
        <v>24</v>
      </c>
      <c r="BL6" s="146" t="s">
        <v>1275</v>
      </c>
      <c r="BM6" s="146" t="s">
        <v>24</v>
      </c>
      <c r="BN6" s="146"/>
      <c r="BO6" s="146"/>
      <c r="BP6" s="146"/>
      <c r="BQ6" s="146"/>
      <c r="BR6" s="38" t="s">
        <v>24</v>
      </c>
      <c r="BS6" s="146"/>
      <c r="BT6" s="146"/>
      <c r="BU6" s="146"/>
      <c r="BV6" s="146"/>
      <c r="BW6" s="146"/>
      <c r="BX6" s="146"/>
      <c r="BY6" s="146"/>
      <c r="BZ6" s="146"/>
      <c r="CA6" s="146"/>
      <c r="CB6" s="146"/>
      <c r="CC6" s="146"/>
      <c r="CD6" s="146"/>
      <c r="CE6" s="146"/>
      <c r="CF6" s="146"/>
      <c r="CG6" s="146"/>
      <c r="CH6" s="146"/>
      <c r="CI6" s="146"/>
      <c r="CJ6" s="146"/>
      <c r="CK6" s="146"/>
      <c r="CL6" s="146"/>
      <c r="CM6" s="146"/>
      <c r="CN6" s="146"/>
      <c r="CO6" s="19">
        <f>IF(($BW$3:$BW$79=1)+($BX$3:$BX$79=1),1,0)</f>
        <v>0</v>
      </c>
      <c r="CP6" s="19">
        <f>IF(($CB$3:$CB$79=1)+($CD$3:$CD$79=1)+($CE$3:$CE$79=1)+($CG$3:$CG$79=1)+($CF$3:$CF$79=1),1,0)</f>
        <v>0</v>
      </c>
      <c r="CQ6" s="19">
        <f>IF(($CK$3:$CK$79=1)+($CI$3:$CI$79=1)+($CM$3:$CM$79=1)+($BZ$3:$BZ$79=1),1,0)</f>
        <v>0</v>
      </c>
      <c r="CR6" s="19">
        <f>IF(($CC$3:$CC$79=1)+($CH$3:$CH$79=1),1,0)</f>
        <v>0</v>
      </c>
      <c r="CS6" s="19">
        <f>CA6</f>
        <v>0</v>
      </c>
      <c r="CT6" s="19">
        <f>IF(($BV$3:$BV$79=1)+($BY$3:$BY$79=1)+($CJ$3:$CJ$79=1)+($CL$3:$CL$79=1)+($CN$3:$CN$79=1),1,0)</f>
        <v>0</v>
      </c>
      <c r="CU6" s="146" t="s">
        <v>996</v>
      </c>
      <c r="CV6" s="146"/>
      <c r="CW6" s="146"/>
      <c r="CX6" s="146"/>
      <c r="CY6" s="146"/>
      <c r="CZ6" s="146"/>
      <c r="DA6" s="146"/>
    </row>
    <row r="7" spans="1:105" s="17" customFormat="1" ht="15" customHeight="1">
      <c r="A7" s="32" t="s">
        <v>41</v>
      </c>
      <c r="B7" s="19" t="s">
        <v>24</v>
      </c>
      <c r="C7" s="57" t="s">
        <v>1318</v>
      </c>
      <c r="D7" s="57" t="s">
        <v>96</v>
      </c>
      <c r="E7" s="32"/>
      <c r="F7" s="32"/>
      <c r="G7" s="30" t="s">
        <v>20</v>
      </c>
      <c r="H7" s="30" t="s">
        <v>598</v>
      </c>
      <c r="I7" s="38" t="s">
        <v>500</v>
      </c>
      <c r="J7" s="38" t="s">
        <v>858</v>
      </c>
      <c r="K7" s="38">
        <v>2015</v>
      </c>
      <c r="L7" s="38" t="s">
        <v>24</v>
      </c>
      <c r="M7" s="38" t="s">
        <v>590</v>
      </c>
      <c r="N7" s="38"/>
      <c r="O7" s="38" t="s">
        <v>673</v>
      </c>
      <c r="P7" s="38" t="s">
        <v>1296</v>
      </c>
      <c r="Q7" s="38" t="s">
        <v>1298</v>
      </c>
      <c r="R7" s="38" t="s">
        <v>600</v>
      </c>
      <c r="S7" s="19" t="s">
        <v>21</v>
      </c>
      <c r="T7" s="38" t="s">
        <v>21</v>
      </c>
      <c r="U7" s="38" t="s">
        <v>601</v>
      </c>
      <c r="V7" s="38" t="s">
        <v>24</v>
      </c>
      <c r="W7" s="38" t="s">
        <v>24</v>
      </c>
      <c r="X7" s="38">
        <v>14</v>
      </c>
      <c r="Y7" s="38">
        <v>365</v>
      </c>
      <c r="Z7" s="38"/>
      <c r="AA7" s="112"/>
      <c r="AB7" s="64"/>
      <c r="AC7" s="150"/>
      <c r="AD7" s="38"/>
      <c r="AE7" s="68"/>
      <c r="AF7" s="68"/>
      <c r="AG7" s="38"/>
      <c r="AH7" s="38" t="s">
        <v>96</v>
      </c>
      <c r="AI7" s="38"/>
      <c r="AJ7" s="38" t="s">
        <v>22</v>
      </c>
      <c r="AK7" s="151">
        <v>250</v>
      </c>
      <c r="AL7" s="151">
        <v>50000</v>
      </c>
      <c r="AM7" s="19">
        <v>9.7999999999999997E-3</v>
      </c>
      <c r="AN7" s="147">
        <f>SUM(AK7*AM7)</f>
        <v>2.4499999999999997</v>
      </c>
      <c r="AO7" s="147">
        <f>SUM(AL7*AM7)</f>
        <v>490</v>
      </c>
      <c r="AP7" s="152"/>
      <c r="AQ7" s="38" t="s">
        <v>22</v>
      </c>
      <c r="AR7" s="38" t="s">
        <v>96</v>
      </c>
      <c r="AS7" s="38" t="s">
        <v>96</v>
      </c>
      <c r="AT7" s="38"/>
      <c r="AU7" s="38"/>
      <c r="AV7" s="38" t="s">
        <v>674</v>
      </c>
      <c r="AW7" s="38"/>
      <c r="AX7" s="38" t="s">
        <v>23</v>
      </c>
      <c r="AY7" s="38" t="s">
        <v>56</v>
      </c>
      <c r="AZ7" s="38" t="s">
        <v>55</v>
      </c>
      <c r="BA7" s="38"/>
      <c r="BB7" s="38"/>
      <c r="BC7" s="38"/>
      <c r="BD7" s="38" t="s">
        <v>96</v>
      </c>
      <c r="BE7" s="38"/>
      <c r="BF7" s="38"/>
      <c r="BG7" s="19">
        <f>IF(($BD$3:$BD$58="yes")+($BE$3:$BE$58="yes"),1,0)</f>
        <v>0</v>
      </c>
      <c r="BH7" s="38"/>
      <c r="BI7" s="38"/>
      <c r="BJ7" s="38"/>
      <c r="BK7" s="38"/>
      <c r="BL7" s="146" t="s">
        <v>1275</v>
      </c>
      <c r="BM7" s="19" t="s">
        <v>24</v>
      </c>
      <c r="BN7" s="38"/>
      <c r="BO7" s="38" t="s">
        <v>675</v>
      </c>
      <c r="BP7" s="38" t="s">
        <v>24</v>
      </c>
      <c r="BQ7" s="38" t="s">
        <v>25</v>
      </c>
      <c r="BR7" s="38" t="s">
        <v>24</v>
      </c>
      <c r="BS7" s="38" t="s">
        <v>96</v>
      </c>
      <c r="BT7" s="38"/>
      <c r="BU7" s="146" t="s">
        <v>24</v>
      </c>
      <c r="BV7" s="38"/>
      <c r="BW7" s="38"/>
      <c r="BX7" s="38"/>
      <c r="BY7" s="38"/>
      <c r="BZ7" s="38">
        <v>1</v>
      </c>
      <c r="CA7" s="38">
        <v>1</v>
      </c>
      <c r="CB7" s="38">
        <v>1</v>
      </c>
      <c r="CC7" s="38">
        <v>1</v>
      </c>
      <c r="CD7" s="38">
        <v>1</v>
      </c>
      <c r="CE7" s="38">
        <v>1</v>
      </c>
      <c r="CF7" s="38">
        <v>1</v>
      </c>
      <c r="CG7" s="38">
        <v>1</v>
      </c>
      <c r="CH7" s="38"/>
      <c r="CI7" s="38">
        <v>1</v>
      </c>
      <c r="CJ7" s="38"/>
      <c r="CK7" s="38"/>
      <c r="CL7" s="38"/>
      <c r="CM7" s="38">
        <v>1</v>
      </c>
      <c r="CN7" s="38"/>
      <c r="CO7" s="19">
        <f>IF(($BW$3:$BW$79=1)+($BX$3:$BX$79=1),1,0)</f>
        <v>0</v>
      </c>
      <c r="CP7" s="19">
        <f>IF(($CB$3:$CB$79=1)+($CD$3:$CD$79=1)+($CE$3:$CE$79=1)+($CG$3:$CG$79=1)+($CF$3:$CF$79=1),1,0)</f>
        <v>1</v>
      </c>
      <c r="CQ7" s="19">
        <f>IF(($CK$3:$CK$79=1)+($CI$3:$CI$79=1)+($CM$3:$CM$79=1)+($BZ$3:$BZ$79=1),1,0)</f>
        <v>1</v>
      </c>
      <c r="CR7" s="19">
        <f>IF(($CC$3:$CC$79=1)+($CH$3:$CH$79=1),1,0)</f>
        <v>1</v>
      </c>
      <c r="CS7" s="19">
        <f>CA7</f>
        <v>1</v>
      </c>
      <c r="CT7" s="19">
        <f>IF(($BV$3:$BV$79=1)+($BY$3:$BY$79=1)+($CJ$3:$CJ$79=1)+($CL$3:$CL$79=1)+($CN$3:$CN$79=1),1,0)</f>
        <v>0</v>
      </c>
      <c r="CU7" s="38"/>
      <c r="CV7" s="19"/>
      <c r="CW7" s="19"/>
      <c r="CX7" s="19"/>
      <c r="CY7" s="19"/>
      <c r="CZ7" s="19"/>
      <c r="DA7" s="19"/>
    </row>
    <row r="8" spans="1:105" s="17" customFormat="1" ht="15" customHeight="1">
      <c r="A8" s="19" t="s">
        <v>77</v>
      </c>
      <c r="B8" s="19" t="s">
        <v>24</v>
      </c>
      <c r="C8" s="57" t="s">
        <v>475</v>
      </c>
      <c r="D8" s="57" t="s">
        <v>24</v>
      </c>
      <c r="E8" s="36" t="s">
        <v>926</v>
      </c>
      <c r="F8" s="57" t="s">
        <v>927</v>
      </c>
      <c r="G8" s="20" t="s">
        <v>476</v>
      </c>
      <c r="H8" s="20" t="s">
        <v>476</v>
      </c>
      <c r="I8" s="19" t="s">
        <v>821</v>
      </c>
      <c r="J8" s="38" t="s">
        <v>858</v>
      </c>
      <c r="K8" s="19"/>
      <c r="L8" s="19" t="s">
        <v>24</v>
      </c>
      <c r="M8" s="19"/>
      <c r="N8" s="19" t="s">
        <v>967</v>
      </c>
      <c r="O8" s="19"/>
      <c r="P8" s="19" t="s">
        <v>19</v>
      </c>
      <c r="Q8" s="19" t="s">
        <v>477</v>
      </c>
      <c r="R8" s="19"/>
      <c r="S8" s="19" t="s">
        <v>1302</v>
      </c>
      <c r="T8" s="19" t="s">
        <v>276</v>
      </c>
      <c r="U8" s="19" t="s">
        <v>479</v>
      </c>
      <c r="V8" s="19"/>
      <c r="W8" s="19" t="s">
        <v>96</v>
      </c>
      <c r="X8" s="19"/>
      <c r="Y8" s="19"/>
      <c r="Z8" s="19"/>
      <c r="AA8" s="71">
        <v>0.16</v>
      </c>
      <c r="AB8" s="71">
        <v>0.24</v>
      </c>
      <c r="AC8" s="144" t="s">
        <v>1079</v>
      </c>
      <c r="AD8" s="19"/>
      <c r="AE8" s="63">
        <v>0.16</v>
      </c>
      <c r="AF8" s="63">
        <v>0.24</v>
      </c>
      <c r="AG8" s="19"/>
      <c r="AH8" s="19"/>
      <c r="AI8" s="19"/>
      <c r="AJ8" s="19" t="s">
        <v>480</v>
      </c>
      <c r="AK8" s="145"/>
      <c r="AL8" s="145"/>
      <c r="AM8" s="19">
        <v>1.4999999999999999E-2</v>
      </c>
      <c r="AN8" s="147"/>
      <c r="AO8" s="147"/>
      <c r="AP8" s="19"/>
      <c r="AQ8" s="19"/>
      <c r="AR8" s="19" t="s">
        <v>24</v>
      </c>
      <c r="AS8" s="19" t="s">
        <v>24</v>
      </c>
      <c r="AT8" s="19"/>
      <c r="AU8" s="19"/>
      <c r="AV8" s="19"/>
      <c r="AW8" s="19"/>
      <c r="AX8" s="19" t="s">
        <v>23</v>
      </c>
      <c r="AY8" s="19"/>
      <c r="AZ8" s="19"/>
      <c r="BA8" s="19"/>
      <c r="BB8" s="19"/>
      <c r="BC8" s="19"/>
      <c r="BD8" s="19"/>
      <c r="BE8" s="19" t="s">
        <v>24</v>
      </c>
      <c r="BF8" s="19" t="s">
        <v>851</v>
      </c>
      <c r="BG8" s="19">
        <f>IF(($BD$3:$BD$58="yes")+($BE$3:$BE$58="yes"),1,0)</f>
        <v>1</v>
      </c>
      <c r="BH8" s="19"/>
      <c r="BI8" s="19"/>
      <c r="BJ8" s="19"/>
      <c r="BK8" s="19"/>
      <c r="BL8" s="146" t="s">
        <v>1275</v>
      </c>
      <c r="BM8" s="19"/>
      <c r="BN8" s="19"/>
      <c r="BO8" s="19"/>
      <c r="BP8" s="19"/>
      <c r="BQ8" s="19"/>
      <c r="BR8" s="19"/>
      <c r="BS8" s="19" t="s">
        <v>24</v>
      </c>
      <c r="BT8" s="19" t="s">
        <v>472</v>
      </c>
      <c r="BU8" s="146" t="s">
        <v>24</v>
      </c>
      <c r="BV8" s="19"/>
      <c r="BW8" s="19"/>
      <c r="BX8" s="19"/>
      <c r="BY8" s="19"/>
      <c r="BZ8" s="19"/>
      <c r="CA8" s="19"/>
      <c r="CB8" s="19"/>
      <c r="CC8" s="19"/>
      <c r="CD8" s="19"/>
      <c r="CE8" s="19"/>
      <c r="CF8" s="19"/>
      <c r="CG8" s="19"/>
      <c r="CH8" s="19"/>
      <c r="CI8" s="19"/>
      <c r="CJ8" s="19"/>
      <c r="CK8" s="19"/>
      <c r="CL8" s="19"/>
      <c r="CM8" s="19"/>
      <c r="CN8" s="19"/>
      <c r="CO8" s="19">
        <f>IF(($BW$3:$BW$79=1)+($BX$3:$BX$79=1),1,0)</f>
        <v>0</v>
      </c>
      <c r="CP8" s="19">
        <f>IF(($CB$3:$CB$79=1)+($CD$3:$CD$79=1)+($CE$3:$CE$79=1)+($CG$3:$CG$79=1)+($CF$3:$CF$79=1),1,0)</f>
        <v>0</v>
      </c>
      <c r="CQ8" s="19">
        <f>IF(($CK$3:$CK$79=1)+($CI$3:$CI$79=1)+($CM$3:$CM$79=1)+($BZ$3:$BZ$79=1),1,0)</f>
        <v>0</v>
      </c>
      <c r="CR8" s="19">
        <f>IF(($CC$3:$CC$79=1)+($CH$3:$CH$79=1),1,0)</f>
        <v>0</v>
      </c>
      <c r="CS8" s="19">
        <f>CA8</f>
        <v>0</v>
      </c>
      <c r="CT8" s="19">
        <f>IF(($BV$3:$BV$79=1)+($BY$3:$BY$79=1)+($CJ$3:$CJ$79=1)+($CL$3:$CL$79=1)+($CN$3:$CN$79=1),1,0)</f>
        <v>0</v>
      </c>
      <c r="CU8" s="19"/>
      <c r="CV8" s="19"/>
      <c r="CW8" s="19"/>
      <c r="CX8" s="19"/>
      <c r="CY8" s="19"/>
      <c r="CZ8" s="19"/>
      <c r="DA8" s="19"/>
    </row>
    <row r="9" spans="1:105" s="17" customFormat="1" ht="15" customHeight="1">
      <c r="A9" s="19" t="s">
        <v>77</v>
      </c>
      <c r="B9" s="19" t="s">
        <v>24</v>
      </c>
      <c r="C9" s="36" t="s">
        <v>164</v>
      </c>
      <c r="D9" s="57" t="s">
        <v>24</v>
      </c>
      <c r="E9" s="36" t="s">
        <v>486</v>
      </c>
      <c r="F9" s="36" t="s">
        <v>165</v>
      </c>
      <c r="G9" s="20" t="s">
        <v>166</v>
      </c>
      <c r="H9" s="20" t="s">
        <v>166</v>
      </c>
      <c r="I9" s="19" t="s">
        <v>821</v>
      </c>
      <c r="J9" s="38" t="s">
        <v>858</v>
      </c>
      <c r="K9" s="19">
        <v>2013</v>
      </c>
      <c r="L9" s="19" t="s">
        <v>96</v>
      </c>
      <c r="M9" s="19"/>
      <c r="N9" s="19"/>
      <c r="O9" s="19"/>
      <c r="P9" s="19"/>
      <c r="Q9" s="19"/>
      <c r="R9" s="19"/>
      <c r="S9" s="19" t="s">
        <v>565</v>
      </c>
      <c r="T9" s="19" t="s">
        <v>565</v>
      </c>
      <c r="U9" s="19" t="s">
        <v>167</v>
      </c>
      <c r="V9" s="19"/>
      <c r="W9" s="19" t="s">
        <v>96</v>
      </c>
      <c r="X9" s="19">
        <v>30</v>
      </c>
      <c r="Y9" s="19">
        <v>365</v>
      </c>
      <c r="Z9" s="19" t="s">
        <v>169</v>
      </c>
      <c r="AA9" s="71">
        <v>0.18</v>
      </c>
      <c r="AB9" s="71">
        <v>0.24</v>
      </c>
      <c r="AC9" s="150" t="s">
        <v>1068</v>
      </c>
      <c r="AD9" s="19" t="s">
        <v>170</v>
      </c>
      <c r="AE9" s="68">
        <v>0.18</v>
      </c>
      <c r="AF9" s="68">
        <v>0.24</v>
      </c>
      <c r="AG9" s="19">
        <v>1</v>
      </c>
      <c r="AH9" s="19" t="s">
        <v>24</v>
      </c>
      <c r="AI9" s="19"/>
      <c r="AJ9" s="19" t="s">
        <v>22</v>
      </c>
      <c r="AK9" s="145">
        <v>100000</v>
      </c>
      <c r="AL9" s="145">
        <v>10000000</v>
      </c>
      <c r="AM9" s="19">
        <v>1.4999999999999999E-2</v>
      </c>
      <c r="AN9" s="147">
        <f>SUM(AK9*AM9)</f>
        <v>1500</v>
      </c>
      <c r="AO9" s="147">
        <f>SUM(AL9*AM9)</f>
        <v>150000</v>
      </c>
      <c r="AP9" s="19"/>
      <c r="AQ9" s="19" t="s">
        <v>138</v>
      </c>
      <c r="AR9" s="19" t="s">
        <v>96</v>
      </c>
      <c r="AS9" s="19" t="s">
        <v>24</v>
      </c>
      <c r="AT9" s="19" t="s">
        <v>171</v>
      </c>
      <c r="AU9" s="19"/>
      <c r="AV9" s="19"/>
      <c r="AW9" s="19"/>
      <c r="AX9" s="19" t="s">
        <v>23</v>
      </c>
      <c r="AY9" s="71">
        <v>5.0000000000000001E-3</v>
      </c>
      <c r="AZ9" s="19"/>
      <c r="BA9" s="19" t="s">
        <v>24</v>
      </c>
      <c r="BB9" s="19" t="s">
        <v>172</v>
      </c>
      <c r="BC9" s="19"/>
      <c r="BD9" s="19" t="s">
        <v>24</v>
      </c>
      <c r="BE9" s="19" t="s">
        <v>96</v>
      </c>
      <c r="BF9" s="19" t="s">
        <v>354</v>
      </c>
      <c r="BG9" s="19">
        <f>IF(($BD$3:$BD$58="yes")+($BE$3:$BE$58="yes"),1,0)</f>
        <v>1</v>
      </c>
      <c r="BH9" s="19" t="s">
        <v>24</v>
      </c>
      <c r="BI9" s="19"/>
      <c r="BJ9" s="19"/>
      <c r="BK9" s="19"/>
      <c r="BL9" s="146" t="s">
        <v>1275</v>
      </c>
      <c r="BM9" s="19" t="s">
        <v>24</v>
      </c>
      <c r="BN9" s="19"/>
      <c r="BO9" s="19" t="s">
        <v>173</v>
      </c>
      <c r="BP9" s="19" t="s">
        <v>96</v>
      </c>
      <c r="BQ9" s="19"/>
      <c r="BR9" s="19" t="s">
        <v>24</v>
      </c>
      <c r="BS9" s="19"/>
      <c r="BT9" s="19"/>
      <c r="BU9" s="146" t="s">
        <v>24</v>
      </c>
      <c r="BV9" s="19"/>
      <c r="BW9" s="19"/>
      <c r="BX9" s="19"/>
      <c r="BY9" s="19"/>
      <c r="BZ9" s="19"/>
      <c r="CA9" s="19"/>
      <c r="CB9" s="19"/>
      <c r="CC9" s="19">
        <v>1</v>
      </c>
      <c r="CD9" s="19"/>
      <c r="CE9" s="19"/>
      <c r="CF9" s="19"/>
      <c r="CG9" s="19"/>
      <c r="CH9" s="19"/>
      <c r="CI9" s="19"/>
      <c r="CJ9" s="19"/>
      <c r="CK9" s="19">
        <v>1</v>
      </c>
      <c r="CL9" s="19"/>
      <c r="CM9" s="19"/>
      <c r="CN9" s="19"/>
      <c r="CO9" s="19">
        <f>IF(($BW$3:$BW$79=1)+($BX$3:$BX$79=1),1,0)</f>
        <v>0</v>
      </c>
      <c r="CP9" s="19">
        <f>IF(($CB$3:$CB$79=1)+($CD$3:$CD$79=1)+($CE$3:$CE$79=1)+($CG$3:$CG$79=1)+($CF$3:$CF$79=1),1,0)</f>
        <v>0</v>
      </c>
      <c r="CQ9" s="19">
        <f>IF(($CK$3:$CK$79=1)+($CI$3:$CI$79=1)+($CM$3:$CM$79=1)+($BZ$3:$BZ$79=1),1,0)</f>
        <v>1</v>
      </c>
      <c r="CR9" s="19">
        <f>IF(($CC$3:$CC$79=1)+($CH$3:$CH$79=1),1,0)</f>
        <v>1</v>
      </c>
      <c r="CS9" s="19">
        <f>CA9</f>
        <v>0</v>
      </c>
      <c r="CT9" s="19">
        <f>IF(($BV$3:$BV$79=1)+($BY$3:$BY$79=1)+($CJ$3:$CJ$79=1)+($CL$3:$CL$79=1)+($CN$3:$CN$79=1),1,0)</f>
        <v>0</v>
      </c>
      <c r="CU9" s="19" t="s">
        <v>174</v>
      </c>
      <c r="CV9" s="19"/>
      <c r="CW9" s="19"/>
      <c r="CX9" s="19"/>
      <c r="CY9" s="19"/>
      <c r="CZ9" s="19"/>
      <c r="DA9" s="19"/>
    </row>
    <row r="10" spans="1:105" s="17" customFormat="1" ht="15" customHeight="1">
      <c r="A10" s="19" t="s">
        <v>77</v>
      </c>
      <c r="B10" s="19" t="s">
        <v>24</v>
      </c>
      <c r="C10" s="36" t="s">
        <v>268</v>
      </c>
      <c r="D10" s="57" t="s">
        <v>24</v>
      </c>
      <c r="E10" s="36" t="s">
        <v>486</v>
      </c>
      <c r="F10" s="36" t="s">
        <v>490</v>
      </c>
      <c r="G10" s="20" t="s">
        <v>269</v>
      </c>
      <c r="H10" s="20" t="s">
        <v>269</v>
      </c>
      <c r="I10" s="19" t="s">
        <v>819</v>
      </c>
      <c r="J10" s="19" t="s">
        <v>819</v>
      </c>
      <c r="K10" s="19">
        <v>2015</v>
      </c>
      <c r="L10" s="19" t="s">
        <v>96</v>
      </c>
      <c r="M10" s="19"/>
      <c r="N10" s="19"/>
      <c r="O10" s="19"/>
      <c r="P10" s="19" t="s">
        <v>306</v>
      </c>
      <c r="Q10" s="19" t="s">
        <v>487</v>
      </c>
      <c r="R10" s="19"/>
      <c r="S10" s="19" t="s">
        <v>276</v>
      </c>
      <c r="T10" s="19" t="s">
        <v>276</v>
      </c>
      <c r="U10" s="19" t="s">
        <v>301</v>
      </c>
      <c r="V10" s="19"/>
      <c r="W10" s="19" t="s">
        <v>24</v>
      </c>
      <c r="X10" s="19"/>
      <c r="Y10" s="19">
        <v>365</v>
      </c>
      <c r="Z10" s="19"/>
      <c r="AA10" s="71">
        <v>0.15</v>
      </c>
      <c r="AB10" s="71">
        <v>0.25</v>
      </c>
      <c r="AC10" s="144" t="s">
        <v>1079</v>
      </c>
      <c r="AD10" s="19" t="s">
        <v>488</v>
      </c>
      <c r="AE10" s="68">
        <v>0.15</v>
      </c>
      <c r="AF10" s="68">
        <v>0.25</v>
      </c>
      <c r="AG10" s="19" t="s">
        <v>307</v>
      </c>
      <c r="AH10" s="19" t="s">
        <v>24</v>
      </c>
      <c r="AI10" s="19"/>
      <c r="AJ10" s="19" t="s">
        <v>300</v>
      </c>
      <c r="AK10" s="145">
        <v>10000</v>
      </c>
      <c r="AL10" s="145">
        <v>200000</v>
      </c>
      <c r="AM10" s="19">
        <v>1.4999999999999999E-2</v>
      </c>
      <c r="AN10" s="147">
        <f>SUM(AK10*AM10)</f>
        <v>150</v>
      </c>
      <c r="AO10" s="147">
        <f>SUM(AL10*AM10)</f>
        <v>3000</v>
      </c>
      <c r="AP10" s="19" t="s">
        <v>305</v>
      </c>
      <c r="AQ10" s="19"/>
      <c r="AR10" s="19" t="s">
        <v>96</v>
      </c>
      <c r="AS10" s="19" t="s">
        <v>24</v>
      </c>
      <c r="AT10" s="19" t="s">
        <v>304</v>
      </c>
      <c r="AU10" s="19" t="s">
        <v>24</v>
      </c>
      <c r="AV10" s="19" t="s">
        <v>308</v>
      </c>
      <c r="AW10" s="19"/>
      <c r="AX10" s="19"/>
      <c r="AY10" s="19"/>
      <c r="AZ10" s="19" t="s">
        <v>492</v>
      </c>
      <c r="BA10" s="19"/>
      <c r="BB10" s="19"/>
      <c r="BC10" s="19" t="s">
        <v>24</v>
      </c>
      <c r="BD10" s="19" t="s">
        <v>24</v>
      </c>
      <c r="BE10" s="19"/>
      <c r="BF10" s="19" t="s">
        <v>302</v>
      </c>
      <c r="BG10" s="19">
        <f>IF(($BD$3:$BD$58="yes")+($BE$3:$BE$58="yes"),1,0)</f>
        <v>1</v>
      </c>
      <c r="BH10" s="19" t="s">
        <v>24</v>
      </c>
      <c r="BI10" s="19"/>
      <c r="BJ10" s="19"/>
      <c r="BK10" s="19"/>
      <c r="BL10" s="146" t="s">
        <v>1275</v>
      </c>
      <c r="BM10" s="19"/>
      <c r="BN10" s="19"/>
      <c r="BO10" s="19" t="s">
        <v>491</v>
      </c>
      <c r="BP10" s="19"/>
      <c r="BQ10" s="19"/>
      <c r="BR10" s="19" t="s">
        <v>24</v>
      </c>
      <c r="BS10" s="19" t="s">
        <v>24</v>
      </c>
      <c r="BT10" s="19" t="s">
        <v>303</v>
      </c>
      <c r="BU10" s="146" t="s">
        <v>24</v>
      </c>
      <c r="BV10" s="19"/>
      <c r="BW10" s="19"/>
      <c r="BX10" s="19"/>
      <c r="BY10" s="19"/>
      <c r="BZ10" s="19">
        <v>1</v>
      </c>
      <c r="CA10" s="19"/>
      <c r="CB10" s="19"/>
      <c r="CC10" s="19">
        <v>1</v>
      </c>
      <c r="CD10" s="19"/>
      <c r="CE10" s="19"/>
      <c r="CF10" s="19"/>
      <c r="CG10" s="19"/>
      <c r="CH10" s="19">
        <v>1</v>
      </c>
      <c r="CI10" s="19">
        <v>1</v>
      </c>
      <c r="CJ10" s="19">
        <v>1</v>
      </c>
      <c r="CK10" s="19">
        <v>1</v>
      </c>
      <c r="CL10" s="19"/>
      <c r="CM10" s="19"/>
      <c r="CN10" s="19"/>
      <c r="CO10" s="19">
        <f>IF(($BW$3:$BW$79=1)+($BX$3:$BX$79=1),1,0)</f>
        <v>0</v>
      </c>
      <c r="CP10" s="19">
        <f>IF(($CB$3:$CB$79=1)+($CD$3:$CD$79=1)+($CE$3:$CE$79=1)+($CG$3:$CG$79=1)+($CF$3:$CF$79=1),1,0)</f>
        <v>0</v>
      </c>
      <c r="CQ10" s="19">
        <f>IF(($CK$3:$CK$79=1)+($CI$3:$CI$79=1)+($CM$3:$CM$79=1)+($BZ$3:$BZ$79=1),1,0)</f>
        <v>1</v>
      </c>
      <c r="CR10" s="19">
        <f>IF(($CC$3:$CC$79=1)+($CH$3:$CH$79=1),1,0)</f>
        <v>1</v>
      </c>
      <c r="CS10" s="19">
        <f>CA10</f>
        <v>0</v>
      </c>
      <c r="CT10" s="19">
        <f>IF(($BV$3:$BV$79=1)+($BY$3:$BY$79=1)+($CJ$3:$CJ$79=1)+($CL$3:$CL$79=1)+($CN$3:$CN$79=1),1,0)</f>
        <v>1</v>
      </c>
      <c r="CU10" s="19" t="s">
        <v>805</v>
      </c>
      <c r="CV10" s="19"/>
      <c r="CW10" s="19"/>
      <c r="CX10" s="19"/>
      <c r="CY10" s="19"/>
      <c r="CZ10" s="19"/>
      <c r="DA10" s="19"/>
    </row>
    <row r="11" spans="1:105" s="17" customFormat="1" ht="15" customHeight="1">
      <c r="A11" s="19" t="s">
        <v>77</v>
      </c>
      <c r="B11" s="19" t="s">
        <v>24</v>
      </c>
      <c r="C11" s="36" t="s">
        <v>175</v>
      </c>
      <c r="D11" s="57" t="s">
        <v>24</v>
      </c>
      <c r="E11" s="36" t="s">
        <v>486</v>
      </c>
      <c r="F11" s="57" t="s">
        <v>355</v>
      </c>
      <c r="G11" s="20" t="s">
        <v>176</v>
      </c>
      <c r="H11" s="20" t="s">
        <v>176</v>
      </c>
      <c r="I11" s="19" t="s">
        <v>500</v>
      </c>
      <c r="J11" s="38" t="s">
        <v>858</v>
      </c>
      <c r="K11" s="19">
        <v>2016</v>
      </c>
      <c r="L11" s="19" t="s">
        <v>96</v>
      </c>
      <c r="M11" s="19"/>
      <c r="N11" s="19"/>
      <c r="O11" s="19"/>
      <c r="P11" s="19"/>
      <c r="Q11" s="19"/>
      <c r="R11" s="19"/>
      <c r="S11" s="19" t="s">
        <v>21</v>
      </c>
      <c r="T11" s="19" t="s">
        <v>21</v>
      </c>
      <c r="U11" s="19" t="s">
        <v>177</v>
      </c>
      <c r="V11" s="19"/>
      <c r="W11" s="19" t="s">
        <v>96</v>
      </c>
      <c r="X11" s="19">
        <v>15</v>
      </c>
      <c r="Y11" s="19">
        <v>90</v>
      </c>
      <c r="Z11" s="19" t="s">
        <v>178</v>
      </c>
      <c r="AA11" s="71"/>
      <c r="AB11" s="71"/>
      <c r="AC11" s="150"/>
      <c r="AD11" s="19" t="s">
        <v>179</v>
      </c>
      <c r="AE11" s="68"/>
      <c r="AF11" s="68"/>
      <c r="AG11" s="19"/>
      <c r="AH11" s="19" t="s">
        <v>24</v>
      </c>
      <c r="AI11" s="19"/>
      <c r="AJ11" s="19" t="s">
        <v>180</v>
      </c>
      <c r="AK11" s="145">
        <v>5000</v>
      </c>
      <c r="AL11" s="145">
        <v>100000</v>
      </c>
      <c r="AM11" s="19">
        <v>1.4999999999999999E-2</v>
      </c>
      <c r="AN11" s="147">
        <f>SUM(AK11*AM11)</f>
        <v>75</v>
      </c>
      <c r="AO11" s="147">
        <f>SUM(AL11*AM11)</f>
        <v>1500</v>
      </c>
      <c r="AP11" s="19"/>
      <c r="AQ11" s="19" t="s">
        <v>181</v>
      </c>
      <c r="AR11" s="19" t="s">
        <v>96</v>
      </c>
      <c r="AS11" s="19" t="s">
        <v>24</v>
      </c>
      <c r="AT11" s="19" t="s">
        <v>182</v>
      </c>
      <c r="AU11" s="19" t="s">
        <v>24</v>
      </c>
      <c r="AV11" s="19" t="s">
        <v>183</v>
      </c>
      <c r="AW11" s="19"/>
      <c r="AX11" s="19"/>
      <c r="AY11" s="19" t="s">
        <v>184</v>
      </c>
      <c r="AZ11" s="19"/>
      <c r="BA11" s="19"/>
      <c r="BB11" s="19"/>
      <c r="BC11" s="19"/>
      <c r="BD11" s="19"/>
      <c r="BE11" s="19"/>
      <c r="BF11" s="19"/>
      <c r="BG11" s="19">
        <f>IF(($BD$3:$BD$58="yes")+($BE$3:$BE$58="yes"),1,0)</f>
        <v>0</v>
      </c>
      <c r="BH11" s="19" t="s">
        <v>24</v>
      </c>
      <c r="BI11" s="19"/>
      <c r="BJ11" s="19"/>
      <c r="BK11" s="19"/>
      <c r="BL11" s="146" t="s">
        <v>1275</v>
      </c>
      <c r="BM11" s="19" t="s">
        <v>24</v>
      </c>
      <c r="BN11" s="19"/>
      <c r="BO11" s="19" t="s">
        <v>185</v>
      </c>
      <c r="BP11" s="19" t="s">
        <v>24</v>
      </c>
      <c r="BQ11" s="19" t="s">
        <v>186</v>
      </c>
      <c r="BR11" s="19" t="s">
        <v>24</v>
      </c>
      <c r="BS11" s="19"/>
      <c r="BT11" s="19"/>
      <c r="BU11" s="146" t="s">
        <v>24</v>
      </c>
      <c r="BV11" s="19"/>
      <c r="BW11" s="19">
        <v>1</v>
      </c>
      <c r="BX11" s="19">
        <v>1</v>
      </c>
      <c r="BY11" s="19"/>
      <c r="BZ11" s="19">
        <v>1</v>
      </c>
      <c r="CA11" s="19">
        <v>1</v>
      </c>
      <c r="CB11" s="19">
        <v>1</v>
      </c>
      <c r="CC11" s="19">
        <v>1</v>
      </c>
      <c r="CD11" s="19">
        <v>1</v>
      </c>
      <c r="CE11" s="19">
        <v>1</v>
      </c>
      <c r="CF11" s="19"/>
      <c r="CG11" s="19"/>
      <c r="CH11" s="19"/>
      <c r="CI11" s="19"/>
      <c r="CJ11" s="19"/>
      <c r="CK11" s="19"/>
      <c r="CL11" s="19"/>
      <c r="CM11" s="19"/>
      <c r="CN11" s="19"/>
      <c r="CO11" s="19">
        <f>IF(($BW$3:$BW$79=1)+($BX$3:$BX$79=1),1,0)</f>
        <v>1</v>
      </c>
      <c r="CP11" s="19">
        <f>IF(($CB$3:$CB$79=1)+($CD$3:$CD$79=1)+($CE$3:$CE$79=1)+($CG$3:$CG$79=1)+($CF$3:$CF$79=1),1,0)</f>
        <v>1</v>
      </c>
      <c r="CQ11" s="19">
        <f>IF(($CK$3:$CK$79=1)+($CI$3:$CI$79=1)+($CM$3:$CM$79=1)+($BZ$3:$BZ$79=1),1,0)</f>
        <v>1</v>
      </c>
      <c r="CR11" s="19">
        <f>IF(($CC$3:$CC$79=1)+($CH$3:$CH$79=1),1,0)</f>
        <v>1</v>
      </c>
      <c r="CS11" s="19">
        <f>CA11</f>
        <v>1</v>
      </c>
      <c r="CT11" s="19">
        <f>IF(($BV$3:$BV$79=1)+($BY$3:$BY$79=1)+($CJ$3:$CJ$79=1)+($CL$3:$CL$79=1)+($CN$3:$CN$79=1),1,0)</f>
        <v>0</v>
      </c>
      <c r="CU11" s="19" t="s">
        <v>187</v>
      </c>
      <c r="CV11" s="19"/>
      <c r="CW11" s="19"/>
      <c r="CX11" s="19"/>
      <c r="CY11" s="19"/>
      <c r="CZ11" s="19"/>
      <c r="DA11" s="19"/>
    </row>
    <row r="12" spans="1:105" s="17" customFormat="1" ht="15" customHeight="1">
      <c r="A12" s="34" t="s">
        <v>506</v>
      </c>
      <c r="B12" s="19" t="s">
        <v>24</v>
      </c>
      <c r="C12" s="34" t="s">
        <v>507</v>
      </c>
      <c r="D12" s="36" t="s">
        <v>96</v>
      </c>
      <c r="E12" s="36"/>
      <c r="F12" s="34"/>
      <c r="G12" s="20" t="s">
        <v>508</v>
      </c>
      <c r="H12" s="20" t="s">
        <v>509</v>
      </c>
      <c r="I12" s="19" t="s">
        <v>500</v>
      </c>
      <c r="J12" s="38" t="s">
        <v>858</v>
      </c>
      <c r="K12" s="19" t="s">
        <v>510</v>
      </c>
      <c r="L12" s="19" t="s">
        <v>24</v>
      </c>
      <c r="M12" s="19" t="s">
        <v>148</v>
      </c>
      <c r="N12" s="19" t="s">
        <v>511</v>
      </c>
      <c r="O12" s="19"/>
      <c r="P12" s="19"/>
      <c r="Q12" s="19"/>
      <c r="R12" s="19"/>
      <c r="S12" s="19" t="s">
        <v>512</v>
      </c>
      <c r="T12" s="19" t="s">
        <v>855</v>
      </c>
      <c r="U12" s="19" t="s">
        <v>513</v>
      </c>
      <c r="V12" s="19"/>
      <c r="W12" s="19" t="s">
        <v>96</v>
      </c>
      <c r="X12" s="19"/>
      <c r="Y12" s="19"/>
      <c r="Z12" s="19"/>
      <c r="AA12" s="71"/>
      <c r="AB12" s="71"/>
      <c r="AC12" s="144"/>
      <c r="AD12" s="153"/>
      <c r="AE12" s="63"/>
      <c r="AF12" s="63"/>
      <c r="AG12" s="19"/>
      <c r="AH12" s="19"/>
      <c r="AI12" s="19"/>
      <c r="AJ12" s="19"/>
      <c r="AK12" s="145"/>
      <c r="AL12" s="145"/>
      <c r="AM12" s="146">
        <v>3.2000000000000002E-3</v>
      </c>
      <c r="AN12" s="147"/>
      <c r="AO12" s="147"/>
      <c r="AP12" s="154"/>
      <c r="AQ12" s="19"/>
      <c r="AR12" s="19"/>
      <c r="AS12" s="19"/>
      <c r="AT12" s="19"/>
      <c r="AU12" s="19"/>
      <c r="AV12" s="19"/>
      <c r="AW12" s="19"/>
      <c r="AX12" s="19"/>
      <c r="AY12" s="19"/>
      <c r="AZ12" s="19"/>
      <c r="BA12" s="19"/>
      <c r="BB12" s="19"/>
      <c r="BC12" s="19"/>
      <c r="BD12" s="19"/>
      <c r="BE12" s="19"/>
      <c r="BF12" s="19"/>
      <c r="BG12" s="19">
        <f>IF(($BD$3:$BD$58="yes")+($BE$3:$BE$58="yes"),1,0)</f>
        <v>0</v>
      </c>
      <c r="BH12" s="19"/>
      <c r="BI12" s="19"/>
      <c r="BJ12" s="19"/>
      <c r="BK12" s="19"/>
      <c r="BL12" s="146" t="s">
        <v>1275</v>
      </c>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f>IF(($BW$3:$BW$79=1)+($BX$3:$BX$79=1),1,0)</f>
        <v>0</v>
      </c>
      <c r="CP12" s="19">
        <f>IF(($CB$3:$CB$79=1)+($CD$3:$CD$79=1)+($CE$3:$CE$79=1)+($CG$3:$CG$79=1)+($CF$3:$CF$79=1),1,0)</f>
        <v>0</v>
      </c>
      <c r="CQ12" s="19">
        <f>IF(($CK$3:$CK$79=1)+($CI$3:$CI$79=1)+($CM$3:$CM$79=1)+($BZ$3:$BZ$79=1),1,0)</f>
        <v>0</v>
      </c>
      <c r="CR12" s="19">
        <f>IF(($CC$3:$CC$79=1)+($CH$3:$CH$79=1),1,0)</f>
        <v>0</v>
      </c>
      <c r="CS12" s="19">
        <f>CA12</f>
        <v>0</v>
      </c>
      <c r="CT12" s="19">
        <f>IF(($BV$3:$BV$79=1)+($BY$3:$BY$79=1)+($CJ$3:$CJ$79=1)+($CL$3:$CL$79=1)+($CN$3:$CN$79=1),1,0)</f>
        <v>0</v>
      </c>
      <c r="CU12" s="19" t="s">
        <v>514</v>
      </c>
      <c r="CV12" s="19"/>
      <c r="CW12" s="19"/>
      <c r="CX12" s="19"/>
      <c r="CY12" s="19"/>
      <c r="CZ12" s="19"/>
      <c r="DA12" s="19"/>
    </row>
    <row r="13" spans="1:105" s="17" customFormat="1" ht="15" customHeight="1">
      <c r="A13" s="19" t="s">
        <v>77</v>
      </c>
      <c r="B13" s="19" t="s">
        <v>24</v>
      </c>
      <c r="C13" s="36" t="s">
        <v>261</v>
      </c>
      <c r="D13" s="57" t="s">
        <v>24</v>
      </c>
      <c r="E13" s="36" t="s">
        <v>486</v>
      </c>
      <c r="F13" s="36" t="s">
        <v>495</v>
      </c>
      <c r="G13" s="20" t="s">
        <v>326</v>
      </c>
      <c r="H13" s="20" t="s">
        <v>262</v>
      </c>
      <c r="I13" s="19" t="s">
        <v>500</v>
      </c>
      <c r="J13" s="38" t="s">
        <v>858</v>
      </c>
      <c r="K13" s="19">
        <v>2015</v>
      </c>
      <c r="L13" s="19" t="s">
        <v>96</v>
      </c>
      <c r="M13" s="19"/>
      <c r="N13" s="19"/>
      <c r="O13" s="19"/>
      <c r="P13" s="19" t="s">
        <v>19</v>
      </c>
      <c r="Q13" s="19" t="s">
        <v>497</v>
      </c>
      <c r="R13" s="19"/>
      <c r="S13" s="19" t="s">
        <v>21</v>
      </c>
      <c r="T13" s="19" t="s">
        <v>21</v>
      </c>
      <c r="U13" s="19" t="s">
        <v>327</v>
      </c>
      <c r="V13" s="19"/>
      <c r="W13" s="19"/>
      <c r="X13" s="19">
        <v>7</v>
      </c>
      <c r="Y13" s="19">
        <v>50</v>
      </c>
      <c r="Z13" s="19"/>
      <c r="AA13" s="71"/>
      <c r="AB13" s="71">
        <v>2.5000000000000001E-2</v>
      </c>
      <c r="AC13" s="155" t="s">
        <v>1078</v>
      </c>
      <c r="AD13" s="19"/>
      <c r="AE13" s="63"/>
      <c r="AF13" s="63">
        <v>0.3</v>
      </c>
      <c r="AG13" s="19"/>
      <c r="AH13" s="19" t="s">
        <v>24</v>
      </c>
      <c r="AI13" s="19" t="s">
        <v>496</v>
      </c>
      <c r="AJ13" s="19" t="s">
        <v>494</v>
      </c>
      <c r="AK13" s="145">
        <v>1000</v>
      </c>
      <c r="AL13" s="145">
        <v>100000</v>
      </c>
      <c r="AM13" s="19">
        <v>1.4999999999999999E-2</v>
      </c>
      <c r="AN13" s="147">
        <f>SUM(AK13*AM13)</f>
        <v>15</v>
      </c>
      <c r="AO13" s="147">
        <f>SUM(AL13*AM13)</f>
        <v>1500</v>
      </c>
      <c r="AP13" s="19"/>
      <c r="AQ13" s="19"/>
      <c r="AR13" s="19"/>
      <c r="AS13" s="19"/>
      <c r="AT13" s="19"/>
      <c r="AU13" s="19"/>
      <c r="AV13" s="19"/>
      <c r="AW13" s="19"/>
      <c r="AX13" s="19"/>
      <c r="AY13" s="19"/>
      <c r="AZ13" s="19"/>
      <c r="BA13" s="19"/>
      <c r="BB13" s="19"/>
      <c r="BC13" s="19"/>
      <c r="BD13" s="19"/>
      <c r="BE13" s="19"/>
      <c r="BF13" s="19"/>
      <c r="BG13" s="19">
        <f>IF(($BD$3:$BD$58="yes")+($BE$3:$BE$58="yes"),1,0)</f>
        <v>0</v>
      </c>
      <c r="BH13" s="19" t="s">
        <v>24</v>
      </c>
      <c r="BI13" s="19"/>
      <c r="BJ13" s="19"/>
      <c r="BK13" s="19"/>
      <c r="BL13" s="146" t="s">
        <v>1275</v>
      </c>
      <c r="BM13" s="19"/>
      <c r="BN13" s="19"/>
      <c r="BO13" s="19" t="s">
        <v>493</v>
      </c>
      <c r="BP13" s="19"/>
      <c r="BQ13" s="19"/>
      <c r="BR13" s="19" t="s">
        <v>24</v>
      </c>
      <c r="BS13" s="19"/>
      <c r="BT13" s="19"/>
      <c r="BU13" s="146" t="s">
        <v>24</v>
      </c>
      <c r="BV13" s="19"/>
      <c r="BW13" s="19"/>
      <c r="BX13" s="19"/>
      <c r="BY13" s="19"/>
      <c r="BZ13" s="19">
        <v>1</v>
      </c>
      <c r="CA13" s="19"/>
      <c r="CB13" s="19"/>
      <c r="CC13" s="19">
        <v>1</v>
      </c>
      <c r="CD13" s="19"/>
      <c r="CE13" s="19"/>
      <c r="CF13" s="19"/>
      <c r="CG13" s="19"/>
      <c r="CH13" s="19"/>
      <c r="CI13" s="19">
        <v>1</v>
      </c>
      <c r="CJ13" s="19"/>
      <c r="CK13" s="19">
        <v>1</v>
      </c>
      <c r="CL13" s="19"/>
      <c r="CM13" s="19"/>
      <c r="CN13" s="19"/>
      <c r="CO13" s="19">
        <f>IF(($BW$3:$BW$79=1)+($BX$3:$BX$79=1),1,0)</f>
        <v>0</v>
      </c>
      <c r="CP13" s="19">
        <f>IF(($CB$3:$CB$79=1)+($CD$3:$CD$79=1)+($CE$3:$CE$79=1)+($CG$3:$CG$79=1)+($CF$3:$CF$79=1),1,0)</f>
        <v>0</v>
      </c>
      <c r="CQ13" s="19">
        <f>IF(($CK$3:$CK$79=1)+($CI$3:$CI$79=1)+($CM$3:$CM$79=1)+($BZ$3:$BZ$79=1),1,0)</f>
        <v>1</v>
      </c>
      <c r="CR13" s="19">
        <f>IF(($CC$3:$CC$79=1)+($CH$3:$CH$79=1),1,0)</f>
        <v>1</v>
      </c>
      <c r="CS13" s="19">
        <f>CA13</f>
        <v>0</v>
      </c>
      <c r="CT13" s="19">
        <f>IF(($BV$3:$BV$79=1)+($BY$3:$BY$79=1)+($CJ$3:$CJ$79=1)+($CL$3:$CL$79=1)+($CN$3:$CN$79=1),1,0)</f>
        <v>0</v>
      </c>
      <c r="CU13" s="19" t="s">
        <v>328</v>
      </c>
      <c r="CV13" s="19"/>
      <c r="CW13" s="19"/>
      <c r="CX13" s="19"/>
      <c r="CY13" s="19"/>
      <c r="CZ13" s="19"/>
      <c r="DA13" s="19"/>
    </row>
    <row r="14" spans="1:105" s="17" customFormat="1" ht="15" customHeight="1">
      <c r="A14" s="32" t="s">
        <v>41</v>
      </c>
      <c r="B14" s="19" t="s">
        <v>24</v>
      </c>
      <c r="C14" s="57" t="s">
        <v>1319</v>
      </c>
      <c r="D14" s="53" t="s">
        <v>96</v>
      </c>
      <c r="E14" s="32"/>
      <c r="F14" s="32"/>
      <c r="G14" s="30" t="s">
        <v>602</v>
      </c>
      <c r="H14" s="30" t="s">
        <v>603</v>
      </c>
      <c r="I14" s="38" t="s">
        <v>500</v>
      </c>
      <c r="J14" s="38" t="s">
        <v>858</v>
      </c>
      <c r="K14" s="38">
        <v>2015</v>
      </c>
      <c r="L14" s="38" t="s">
        <v>24</v>
      </c>
      <c r="M14" s="38" t="s">
        <v>91</v>
      </c>
      <c r="N14" s="38" t="s">
        <v>604</v>
      </c>
      <c r="O14" s="38"/>
      <c r="P14" s="38" t="s">
        <v>1297</v>
      </c>
      <c r="Q14" s="38" t="s">
        <v>678</v>
      </c>
      <c r="R14" s="112">
        <v>2.4E-2</v>
      </c>
      <c r="S14" s="38" t="s">
        <v>1305</v>
      </c>
      <c r="T14" s="38" t="s">
        <v>94</v>
      </c>
      <c r="U14" s="38"/>
      <c r="V14" s="38" t="s">
        <v>24</v>
      </c>
      <c r="W14" s="19" t="s">
        <v>96</v>
      </c>
      <c r="X14" s="38">
        <v>0</v>
      </c>
      <c r="Y14" s="38">
        <v>30</v>
      </c>
      <c r="Z14" s="38"/>
      <c r="AA14" s="112"/>
      <c r="AB14" s="64">
        <v>0.14000000000000001</v>
      </c>
      <c r="AC14" s="156" t="s">
        <v>1079</v>
      </c>
      <c r="AD14" s="55"/>
      <c r="AE14" s="64"/>
      <c r="AF14" s="64">
        <v>0.14000000000000001</v>
      </c>
      <c r="AG14" s="38" t="s">
        <v>680</v>
      </c>
      <c r="AH14" s="38" t="s">
        <v>24</v>
      </c>
      <c r="AI14" s="38" t="s">
        <v>669</v>
      </c>
      <c r="AJ14" s="38" t="s">
        <v>22</v>
      </c>
      <c r="AK14" s="151">
        <v>50</v>
      </c>
      <c r="AL14" s="151">
        <v>200000</v>
      </c>
      <c r="AM14" s="19">
        <v>9.7999999999999997E-3</v>
      </c>
      <c r="AN14" s="147">
        <f>SUM(AK14*AM14)</f>
        <v>0.49</v>
      </c>
      <c r="AO14" s="147">
        <f>SUM(AL14*AM14)</f>
        <v>1960</v>
      </c>
      <c r="AP14" s="152"/>
      <c r="AQ14" s="38" t="s">
        <v>22</v>
      </c>
      <c r="AR14" s="19" t="s">
        <v>24</v>
      </c>
      <c r="AS14" s="19" t="s">
        <v>24</v>
      </c>
      <c r="AT14" s="38" t="s">
        <v>605</v>
      </c>
      <c r="AU14" s="38"/>
      <c r="AV14" s="38" t="s">
        <v>677</v>
      </c>
      <c r="AW14" s="38"/>
      <c r="AX14" s="38" t="s">
        <v>23</v>
      </c>
      <c r="AY14" s="38"/>
      <c r="AZ14" s="38"/>
      <c r="BA14" s="38"/>
      <c r="BB14" s="38"/>
      <c r="BC14" s="38" t="s">
        <v>24</v>
      </c>
      <c r="BD14" s="38" t="s">
        <v>24</v>
      </c>
      <c r="BE14" s="38"/>
      <c r="BF14" s="38" t="s">
        <v>606</v>
      </c>
      <c r="BG14" s="19">
        <f>IF(($BD$3:$BD$58="yes")+($BE$3:$BE$58="yes"),1,0)</f>
        <v>1</v>
      </c>
      <c r="BH14" s="38"/>
      <c r="BI14" s="38"/>
      <c r="BJ14" s="38"/>
      <c r="BK14" s="38"/>
      <c r="BL14" s="146" t="s">
        <v>1275</v>
      </c>
      <c r="BM14" s="38"/>
      <c r="BN14" s="38"/>
      <c r="BO14" s="38"/>
      <c r="BP14" s="38" t="s">
        <v>24</v>
      </c>
      <c r="BQ14" s="38" t="s">
        <v>679</v>
      </c>
      <c r="BR14" s="38"/>
      <c r="BS14" s="38" t="s">
        <v>24</v>
      </c>
      <c r="BT14" s="38" t="s">
        <v>676</v>
      </c>
      <c r="BU14" s="146" t="s">
        <v>24</v>
      </c>
      <c r="BV14" s="38"/>
      <c r="BW14" s="38">
        <v>1</v>
      </c>
      <c r="BX14" s="38">
        <v>1</v>
      </c>
      <c r="BY14" s="38"/>
      <c r="BZ14" s="38">
        <v>1</v>
      </c>
      <c r="CA14" s="38">
        <v>1</v>
      </c>
      <c r="CB14" s="38">
        <v>1</v>
      </c>
      <c r="CC14" s="38"/>
      <c r="CD14" s="38">
        <v>1</v>
      </c>
      <c r="CE14" s="38">
        <v>1</v>
      </c>
      <c r="CF14" s="38">
        <v>1</v>
      </c>
      <c r="CG14" s="38">
        <v>1</v>
      </c>
      <c r="CH14" s="38"/>
      <c r="CI14" s="38">
        <v>1</v>
      </c>
      <c r="CJ14" s="38"/>
      <c r="CK14" s="38"/>
      <c r="CL14" s="38"/>
      <c r="CM14" s="38"/>
      <c r="CN14" s="38"/>
      <c r="CO14" s="19">
        <f>IF(($BW$3:$BW$79=1)+($BX$3:$BX$79=1),1,0)</f>
        <v>1</v>
      </c>
      <c r="CP14" s="19">
        <f>IF(($CB$3:$CB$79=1)+($CD$3:$CD$79=1)+($CE$3:$CE$79=1)+($CG$3:$CG$79=1)+($CF$3:$CF$79=1),1,0)</f>
        <v>1</v>
      </c>
      <c r="CQ14" s="19">
        <f>IF(($CK$3:$CK$79=1)+($CI$3:$CI$79=1)+($CM$3:$CM$79=1)+($BZ$3:$BZ$79=1),1,0)</f>
        <v>1</v>
      </c>
      <c r="CR14" s="19">
        <f>IF(($CC$3:$CC$79=1)+($CH$3:$CH$79=1),1,0)</f>
        <v>0</v>
      </c>
      <c r="CS14" s="19">
        <f>CA14</f>
        <v>1</v>
      </c>
      <c r="CT14" s="19">
        <f>IF(($BV$3:$BV$79=1)+($BY$3:$BY$79=1)+($CJ$3:$CJ$79=1)+($CL$3:$CL$79=1)+($CN$3:$CN$79=1),1,0)</f>
        <v>0</v>
      </c>
      <c r="CU14" s="38" t="s">
        <v>681</v>
      </c>
      <c r="CV14" s="19"/>
      <c r="CW14" s="19"/>
      <c r="CX14" s="19"/>
      <c r="CY14" s="19"/>
      <c r="CZ14" s="19"/>
      <c r="DA14" s="19"/>
    </row>
    <row r="15" spans="1:105" s="17" customFormat="1" ht="15" customHeight="1">
      <c r="A15" s="32" t="s">
        <v>41</v>
      </c>
      <c r="B15" s="19" t="s">
        <v>24</v>
      </c>
      <c r="C15" s="57" t="s">
        <v>1319</v>
      </c>
      <c r="D15" s="57" t="s">
        <v>24</v>
      </c>
      <c r="E15" s="32"/>
      <c r="F15" s="32"/>
      <c r="G15" s="30" t="s">
        <v>602</v>
      </c>
      <c r="H15" s="30" t="s">
        <v>607</v>
      </c>
      <c r="I15" s="38" t="s">
        <v>500</v>
      </c>
      <c r="J15" s="38" t="s">
        <v>858</v>
      </c>
      <c r="K15" s="38">
        <v>2015</v>
      </c>
      <c r="L15" s="38" t="s">
        <v>24</v>
      </c>
      <c r="M15" s="38" t="s">
        <v>91</v>
      </c>
      <c r="N15" s="38" t="s">
        <v>604</v>
      </c>
      <c r="O15" s="38" t="s">
        <v>273</v>
      </c>
      <c r="P15" s="38" t="s">
        <v>1297</v>
      </c>
      <c r="Q15" s="38"/>
      <c r="R15" s="38"/>
      <c r="S15" s="38" t="s">
        <v>1305</v>
      </c>
      <c r="T15" s="38" t="s">
        <v>94</v>
      </c>
      <c r="U15" s="38"/>
      <c r="V15" s="38" t="s">
        <v>24</v>
      </c>
      <c r="W15" s="19" t="s">
        <v>96</v>
      </c>
      <c r="X15" s="38">
        <v>60</v>
      </c>
      <c r="Y15" s="38">
        <v>365</v>
      </c>
      <c r="Z15" s="38"/>
      <c r="AA15" s="112"/>
      <c r="AB15" s="64">
        <v>0.14000000000000001</v>
      </c>
      <c r="AC15" s="156" t="s">
        <v>1079</v>
      </c>
      <c r="AD15" s="38"/>
      <c r="AE15" s="64"/>
      <c r="AF15" s="64">
        <v>0.14000000000000001</v>
      </c>
      <c r="AG15" s="38" t="s">
        <v>323</v>
      </c>
      <c r="AH15" s="38" t="s">
        <v>24</v>
      </c>
      <c r="AI15" s="38" t="s">
        <v>670</v>
      </c>
      <c r="AJ15" s="38" t="s">
        <v>22</v>
      </c>
      <c r="AK15" s="151">
        <v>1000</v>
      </c>
      <c r="AL15" s="151">
        <v>3000000</v>
      </c>
      <c r="AM15" s="19">
        <v>9.7999999999999997E-3</v>
      </c>
      <c r="AN15" s="147">
        <f>SUM(AK15*AM15)</f>
        <v>9.7999999999999989</v>
      </c>
      <c r="AO15" s="147">
        <f>SUM(AL15*AM15)</f>
        <v>29400</v>
      </c>
      <c r="AP15" s="152"/>
      <c r="AQ15" s="38" t="s">
        <v>22</v>
      </c>
      <c r="AR15" s="19" t="s">
        <v>24</v>
      </c>
      <c r="AS15" s="19" t="s">
        <v>24</v>
      </c>
      <c r="AT15" s="38" t="s">
        <v>605</v>
      </c>
      <c r="AU15" s="38"/>
      <c r="AV15" s="38" t="s">
        <v>677</v>
      </c>
      <c r="AW15" s="38"/>
      <c r="AX15" s="38" t="s">
        <v>23</v>
      </c>
      <c r="AY15" s="38"/>
      <c r="AZ15" s="38"/>
      <c r="BA15" s="38"/>
      <c r="BB15" s="38"/>
      <c r="BC15" s="38" t="s">
        <v>24</v>
      </c>
      <c r="BD15" s="38" t="s">
        <v>24</v>
      </c>
      <c r="BE15" s="38"/>
      <c r="BF15" s="38" t="s">
        <v>606</v>
      </c>
      <c r="BG15" s="19">
        <f>IF(($BD$3:$BD$58="yes")+($BE$3:$BE$58="yes"),1,0)</f>
        <v>1</v>
      </c>
      <c r="BH15" s="38"/>
      <c r="BI15" s="38"/>
      <c r="BJ15" s="38"/>
      <c r="BK15" s="38"/>
      <c r="BL15" s="146" t="s">
        <v>1275</v>
      </c>
      <c r="BM15" s="38"/>
      <c r="BN15" s="38"/>
      <c r="BO15" s="38"/>
      <c r="BP15" s="38"/>
      <c r="BQ15" s="38"/>
      <c r="BR15" s="38"/>
      <c r="BS15" s="38" t="s">
        <v>24</v>
      </c>
      <c r="BT15" s="38"/>
      <c r="BU15" s="146" t="s">
        <v>24</v>
      </c>
      <c r="BV15" s="38"/>
      <c r="BW15" s="38">
        <v>1</v>
      </c>
      <c r="BX15" s="38">
        <v>1</v>
      </c>
      <c r="BY15" s="38"/>
      <c r="BZ15" s="38">
        <v>1</v>
      </c>
      <c r="CA15" s="38">
        <v>1</v>
      </c>
      <c r="CB15" s="38">
        <v>1</v>
      </c>
      <c r="CC15" s="38"/>
      <c r="CD15" s="38">
        <v>1</v>
      </c>
      <c r="CE15" s="38">
        <v>1</v>
      </c>
      <c r="CF15" s="38">
        <v>1</v>
      </c>
      <c r="CG15" s="38">
        <v>1</v>
      </c>
      <c r="CH15" s="38"/>
      <c r="CI15" s="38">
        <v>1</v>
      </c>
      <c r="CJ15" s="38"/>
      <c r="CK15" s="38"/>
      <c r="CL15" s="38"/>
      <c r="CM15" s="38"/>
      <c r="CN15" s="38"/>
      <c r="CO15" s="19">
        <f>IF(($BW$3:$BW$79=1)+($BX$3:$BX$79=1),1,0)</f>
        <v>1</v>
      </c>
      <c r="CP15" s="19">
        <f>IF(($CB$3:$CB$79=1)+($CD$3:$CD$79=1)+($CE$3:$CE$79=1)+($CG$3:$CG$79=1)+($CF$3:$CF$79=1),1,0)</f>
        <v>1</v>
      </c>
      <c r="CQ15" s="19">
        <f>IF(($CK$3:$CK$79=1)+($CI$3:$CI$79=1)+($CM$3:$CM$79=1)+($BZ$3:$BZ$79=1),1,0)</f>
        <v>1</v>
      </c>
      <c r="CR15" s="19">
        <f>IF(($CC$3:$CC$79=1)+($CH$3:$CH$79=1),1,0)</f>
        <v>0</v>
      </c>
      <c r="CS15" s="19">
        <f>CA15</f>
        <v>1</v>
      </c>
      <c r="CT15" s="19">
        <f>IF(($BV$3:$BV$79=1)+($BY$3:$BY$79=1)+($CJ$3:$CJ$79=1)+($CL$3:$CL$79=1)+($CN$3:$CN$79=1),1,0)</f>
        <v>0</v>
      </c>
      <c r="CU15" s="38" t="s">
        <v>682</v>
      </c>
      <c r="CV15" s="19"/>
      <c r="CW15" s="19"/>
      <c r="CX15" s="19"/>
      <c r="CY15" s="19"/>
      <c r="CZ15" s="19"/>
      <c r="DA15" s="19"/>
    </row>
    <row r="16" spans="1:105" s="17" customFormat="1" ht="15" customHeight="1">
      <c r="A16" s="19" t="s">
        <v>77</v>
      </c>
      <c r="B16" s="19" t="s">
        <v>24</v>
      </c>
      <c r="C16" s="57" t="s">
        <v>253</v>
      </c>
      <c r="D16" s="57" t="s">
        <v>24</v>
      </c>
      <c r="E16" s="36" t="s">
        <v>1270</v>
      </c>
      <c r="F16" s="36" t="s">
        <v>852</v>
      </c>
      <c r="G16" s="20" t="s">
        <v>254</v>
      </c>
      <c r="H16" s="20" t="s">
        <v>254</v>
      </c>
      <c r="I16" s="19" t="s">
        <v>228</v>
      </c>
      <c r="J16" s="19" t="s">
        <v>228</v>
      </c>
      <c r="K16" s="19"/>
      <c r="L16" s="19"/>
      <c r="M16" s="19"/>
      <c r="N16" s="19"/>
      <c r="O16" s="19"/>
      <c r="P16" s="19" t="s">
        <v>19</v>
      </c>
      <c r="Q16" s="19" t="s">
        <v>1300</v>
      </c>
      <c r="R16" s="19"/>
      <c r="S16" s="19" t="s">
        <v>276</v>
      </c>
      <c r="T16" s="19" t="s">
        <v>276</v>
      </c>
      <c r="U16" s="19" t="s">
        <v>387</v>
      </c>
      <c r="V16" s="19"/>
      <c r="W16" s="19" t="s">
        <v>24</v>
      </c>
      <c r="X16" s="19">
        <v>182.5</v>
      </c>
      <c r="Y16" s="19">
        <v>1080</v>
      </c>
      <c r="Z16" s="19" t="s">
        <v>440</v>
      </c>
      <c r="AA16" s="71">
        <v>0.12</v>
      </c>
      <c r="AB16" s="71">
        <v>0.3</v>
      </c>
      <c r="AC16" s="150" t="s">
        <v>1068</v>
      </c>
      <c r="AD16" s="19" t="s">
        <v>441</v>
      </c>
      <c r="AE16" s="68">
        <v>0.12</v>
      </c>
      <c r="AF16" s="68">
        <v>0.3</v>
      </c>
      <c r="AG16" s="19" t="s">
        <v>442</v>
      </c>
      <c r="AH16" s="19"/>
      <c r="AI16" s="19"/>
      <c r="AJ16" s="19" t="s">
        <v>443</v>
      </c>
      <c r="AK16" s="145">
        <v>30000</v>
      </c>
      <c r="AL16" s="145">
        <v>500000</v>
      </c>
      <c r="AM16" s="19">
        <v>1.4999999999999999E-2</v>
      </c>
      <c r="AN16" s="147">
        <f>SUM(AK16*AM16)</f>
        <v>450</v>
      </c>
      <c r="AO16" s="147">
        <f>SUM(AL16*AM16)</f>
        <v>7500</v>
      </c>
      <c r="AP16" s="19" t="s">
        <v>444</v>
      </c>
      <c r="AQ16" s="19" t="s">
        <v>445</v>
      </c>
      <c r="AR16" s="19" t="s">
        <v>96</v>
      </c>
      <c r="AS16" s="19" t="s">
        <v>24</v>
      </c>
      <c r="AT16" s="19"/>
      <c r="AU16" s="19"/>
      <c r="AV16" s="19"/>
      <c r="AW16" s="19"/>
      <c r="AX16" s="19" t="s">
        <v>346</v>
      </c>
      <c r="AY16" s="19"/>
      <c r="AZ16" s="19"/>
      <c r="BA16" s="19" t="s">
        <v>24</v>
      </c>
      <c r="BB16" s="19" t="s">
        <v>418</v>
      </c>
      <c r="BC16" s="19"/>
      <c r="BD16" s="19" t="s">
        <v>24</v>
      </c>
      <c r="BE16" s="19"/>
      <c r="BF16" s="19" t="s">
        <v>853</v>
      </c>
      <c r="BG16" s="19">
        <f>IF(($BD$3:$BD$58="yes")+($BE$3:$BE$58="yes"),1,0)</f>
        <v>1</v>
      </c>
      <c r="BH16" s="19"/>
      <c r="BI16" s="19"/>
      <c r="BJ16" s="19"/>
      <c r="BK16" s="19"/>
      <c r="BL16" s="19" t="s">
        <v>24</v>
      </c>
      <c r="BM16" s="19" t="s">
        <v>24</v>
      </c>
      <c r="BN16" s="19"/>
      <c r="BO16" s="19"/>
      <c r="BP16" s="19"/>
      <c r="BQ16" s="19"/>
      <c r="BR16" s="19" t="s">
        <v>24</v>
      </c>
      <c r="BS16" s="19" t="s">
        <v>24</v>
      </c>
      <c r="BT16" s="19"/>
      <c r="BU16" s="146" t="s">
        <v>24</v>
      </c>
      <c r="BV16" s="19"/>
      <c r="BW16" s="19"/>
      <c r="BX16" s="19"/>
      <c r="BY16" s="19"/>
      <c r="BZ16" s="19">
        <v>1</v>
      </c>
      <c r="CA16" s="19"/>
      <c r="CB16" s="19"/>
      <c r="CC16" s="19"/>
      <c r="CD16" s="19"/>
      <c r="CE16" s="19"/>
      <c r="CF16" s="19"/>
      <c r="CG16" s="19"/>
      <c r="CH16" s="19"/>
      <c r="CI16" s="19"/>
      <c r="CJ16" s="19"/>
      <c r="CK16" s="19">
        <v>1</v>
      </c>
      <c r="CL16" s="19"/>
      <c r="CM16" s="19"/>
      <c r="CN16" s="19"/>
      <c r="CO16" s="19">
        <f>IF(($BW$3:$BW$79=1)+($BX$3:$BX$79=1),1,0)</f>
        <v>0</v>
      </c>
      <c r="CP16" s="19">
        <f>IF(($CB$3:$CB$79=1)+($CD$3:$CD$79=1)+($CE$3:$CE$79=1)+($CG$3:$CG$79=1)+($CF$3:$CF$79=1),1,0)</f>
        <v>0</v>
      </c>
      <c r="CQ16" s="19">
        <f>IF(($CK$3:$CK$79=1)+($CI$3:$CI$79=1)+($CM$3:$CM$79=1)+($BZ$3:$BZ$79=1),1,0)</f>
        <v>1</v>
      </c>
      <c r="CR16" s="19">
        <f>IF(($CC$3:$CC$79=1)+($CH$3:$CH$79=1),1,0)</f>
        <v>0</v>
      </c>
      <c r="CS16" s="19">
        <f>CA16</f>
        <v>0</v>
      </c>
      <c r="CT16" s="19">
        <f>IF(($BV$3:$BV$79=1)+($BY$3:$BY$79=1)+($CJ$3:$CJ$79=1)+($CL$3:$CL$79=1)+($CN$3:$CN$79=1),1,0)</f>
        <v>0</v>
      </c>
      <c r="CU16" s="19"/>
      <c r="CV16" s="19"/>
      <c r="CW16" s="19"/>
      <c r="CX16" s="19"/>
      <c r="CY16" s="19"/>
      <c r="CZ16" s="19"/>
      <c r="DA16" s="19"/>
    </row>
    <row r="17" spans="1:105" s="17" customFormat="1" ht="15" customHeight="1">
      <c r="A17" s="19" t="s">
        <v>77</v>
      </c>
      <c r="B17" s="19" t="s">
        <v>24</v>
      </c>
      <c r="C17" s="12" t="s">
        <v>937</v>
      </c>
      <c r="D17" s="57" t="s">
        <v>24</v>
      </c>
      <c r="E17" s="36" t="s">
        <v>1270</v>
      </c>
      <c r="F17" s="12" t="s">
        <v>1000</v>
      </c>
      <c r="G17" s="30" t="s">
        <v>938</v>
      </c>
      <c r="H17" s="20" t="s">
        <v>938</v>
      </c>
      <c r="I17" s="71" t="s">
        <v>819</v>
      </c>
      <c r="J17" s="71" t="s">
        <v>819</v>
      </c>
      <c r="K17" s="144"/>
      <c r="L17" s="89"/>
      <c r="M17" s="89"/>
      <c r="N17" s="19"/>
      <c r="O17" s="19"/>
      <c r="P17" s="89"/>
      <c r="Q17" s="89"/>
      <c r="R17" s="89"/>
      <c r="S17" s="19" t="s">
        <v>565</v>
      </c>
      <c r="T17" s="19" t="s">
        <v>565</v>
      </c>
      <c r="U17" s="89"/>
      <c r="V17" s="146" t="s">
        <v>96</v>
      </c>
      <c r="W17" s="19" t="s">
        <v>96</v>
      </c>
      <c r="X17" s="89"/>
      <c r="Y17" s="89">
        <v>365</v>
      </c>
      <c r="Z17" s="89" t="s">
        <v>982</v>
      </c>
      <c r="AA17" s="71">
        <v>0.08</v>
      </c>
      <c r="AB17" s="71">
        <v>0.12</v>
      </c>
      <c r="AC17" s="144" t="s">
        <v>1080</v>
      </c>
      <c r="AD17" s="146" t="s">
        <v>1001</v>
      </c>
      <c r="AE17" s="63">
        <v>0.08</v>
      </c>
      <c r="AF17" s="63">
        <v>0.12</v>
      </c>
      <c r="AG17" s="89"/>
      <c r="AH17" s="89" t="s">
        <v>983</v>
      </c>
      <c r="AI17" s="89" t="s">
        <v>984</v>
      </c>
      <c r="AJ17" s="89"/>
      <c r="AK17" s="89"/>
      <c r="AL17" s="89"/>
      <c r="AM17" s="19">
        <v>1.4999999999999999E-2</v>
      </c>
      <c r="AN17" s="147"/>
      <c r="AO17" s="147"/>
      <c r="AP17" s="89"/>
      <c r="AQ17" s="89"/>
      <c r="AR17" s="89"/>
      <c r="AS17" s="89" t="s">
        <v>24</v>
      </c>
      <c r="AT17" s="89" t="s">
        <v>980</v>
      </c>
      <c r="AU17" s="89"/>
      <c r="AV17" s="89"/>
      <c r="AW17" s="89"/>
      <c r="AX17" s="89"/>
      <c r="AY17" s="89"/>
      <c r="AZ17" s="89"/>
      <c r="BA17" s="89" t="s">
        <v>24</v>
      </c>
      <c r="BB17" s="89" t="s">
        <v>979</v>
      </c>
      <c r="BC17" s="89"/>
      <c r="BD17" s="89"/>
      <c r="BE17" s="89"/>
      <c r="BF17" s="89"/>
      <c r="BG17" s="19">
        <f>IF(($BD$3:$BD$77="yes")+($BE$3:$BE$77="yes"),1,0)</f>
        <v>0</v>
      </c>
      <c r="BH17" s="89" t="s">
        <v>24</v>
      </c>
      <c r="BI17" s="89"/>
      <c r="BJ17" s="89"/>
      <c r="BK17" s="89"/>
      <c r="BL17" s="89" t="s">
        <v>24</v>
      </c>
      <c r="BM17" s="89"/>
      <c r="BN17" s="89"/>
      <c r="BO17" s="89"/>
      <c r="BP17" s="89"/>
      <c r="BQ17" s="89"/>
      <c r="BR17" s="89" t="s">
        <v>24</v>
      </c>
      <c r="BS17" s="89" t="s">
        <v>24</v>
      </c>
      <c r="BT17" s="89" t="s">
        <v>981</v>
      </c>
      <c r="BU17" s="146" t="s">
        <v>24</v>
      </c>
      <c r="BV17" s="89"/>
      <c r="BW17" s="89">
        <v>1</v>
      </c>
      <c r="BX17" s="89"/>
      <c r="BY17" s="89"/>
      <c r="BZ17" s="89"/>
      <c r="CA17" s="89">
        <v>1</v>
      </c>
      <c r="CB17" s="89"/>
      <c r="CC17" s="89">
        <v>1</v>
      </c>
      <c r="CD17" s="89"/>
      <c r="CE17" s="89"/>
      <c r="CF17" s="89"/>
      <c r="CG17" s="89"/>
      <c r="CH17" s="89"/>
      <c r="CI17" s="89"/>
      <c r="CJ17" s="89"/>
      <c r="CK17" s="89"/>
      <c r="CL17" s="89"/>
      <c r="CM17" s="89"/>
      <c r="CN17" s="89"/>
      <c r="CO17" s="19">
        <f>IF(($BW$3:$BW$79=1)+($BX$3:$BX$79=1),1,0)</f>
        <v>1</v>
      </c>
      <c r="CP17" s="19">
        <f>IF(($CB$3:$CB$79=1)+($CD$3:$CD$79=1)+($CE$3:$CE$79=1)+($CG$3:$CG$79=1)+($CF$3:$CF$79=1),1,0)</f>
        <v>0</v>
      </c>
      <c r="CQ17" s="19">
        <f>IF(($CK$3:$CK$79=1)+($CI$3:$CI$79=1)+($CM$3:$CM$79=1)+($BZ$3:$BZ$79=1),1,0)</f>
        <v>0</v>
      </c>
      <c r="CR17" s="19">
        <f>IF(($CC$3:$CC$79=1)+($CH$3:$CH$79=1),1,0)</f>
        <v>1</v>
      </c>
      <c r="CS17" s="19">
        <f>CA17</f>
        <v>1</v>
      </c>
      <c r="CT17" s="19">
        <f>IF(($BV$3:$BV$79=1)+($BY$3:$BY$79=1)+($CJ$3:$CJ$79=1)+($CL$3:$CL$79=1)+($CN$3:$CN$79=1),1,0)</f>
        <v>0</v>
      </c>
      <c r="CU17" s="89" t="s">
        <v>1002</v>
      </c>
      <c r="CV17" s="89"/>
      <c r="CW17" s="89"/>
      <c r="CX17" s="89"/>
      <c r="CY17" s="89"/>
      <c r="CZ17" s="89"/>
      <c r="DA17" s="89"/>
    </row>
    <row r="18" spans="1:105" s="17" customFormat="1" ht="15" customHeight="1">
      <c r="A18" s="19" t="s">
        <v>77</v>
      </c>
      <c r="B18" s="19" t="s">
        <v>24</v>
      </c>
      <c r="C18" s="12" t="s">
        <v>939</v>
      </c>
      <c r="D18" s="57" t="s">
        <v>24</v>
      </c>
      <c r="E18" s="36" t="s">
        <v>1270</v>
      </c>
      <c r="F18" s="12" t="s">
        <v>1066</v>
      </c>
      <c r="G18" s="30" t="s">
        <v>988</v>
      </c>
      <c r="H18" s="20" t="s">
        <v>987</v>
      </c>
      <c r="I18" s="71" t="s">
        <v>821</v>
      </c>
      <c r="J18" s="71" t="s">
        <v>1062</v>
      </c>
      <c r="K18" s="144"/>
      <c r="L18" s="89"/>
      <c r="M18" s="89"/>
      <c r="N18" s="19"/>
      <c r="O18" s="19"/>
      <c r="P18" s="89"/>
      <c r="Q18" s="89"/>
      <c r="R18" s="89"/>
      <c r="S18" s="19" t="s">
        <v>565</v>
      </c>
      <c r="T18" s="19" t="s">
        <v>565</v>
      </c>
      <c r="U18" s="89" t="s">
        <v>997</v>
      </c>
      <c r="V18" s="146" t="s">
        <v>96</v>
      </c>
      <c r="W18" s="19" t="s">
        <v>96</v>
      </c>
      <c r="X18" s="89">
        <v>30</v>
      </c>
      <c r="Y18" s="89">
        <v>365</v>
      </c>
      <c r="Z18" s="89" t="s">
        <v>985</v>
      </c>
      <c r="AA18" s="71">
        <v>0.11990000000000001</v>
      </c>
      <c r="AB18" s="71"/>
      <c r="AC18" s="144" t="s">
        <v>1079</v>
      </c>
      <c r="AD18" s="146" t="s">
        <v>1067</v>
      </c>
      <c r="AE18" s="63">
        <v>0.11990000000000001</v>
      </c>
      <c r="AF18" s="63"/>
      <c r="AG18" s="89"/>
      <c r="AH18" s="146" t="s">
        <v>582</v>
      </c>
      <c r="AI18" s="146" t="s">
        <v>998</v>
      </c>
      <c r="AJ18" s="89"/>
      <c r="AK18" s="89">
        <v>15000</v>
      </c>
      <c r="AL18" s="89">
        <v>10000000</v>
      </c>
      <c r="AM18" s="19">
        <v>1.4999999999999999E-2</v>
      </c>
      <c r="AN18" s="147">
        <f>SUM(AK18*AM18)</f>
        <v>225</v>
      </c>
      <c r="AO18" s="147">
        <f>SUM(AL18*AM18)</f>
        <v>150000</v>
      </c>
      <c r="AP18" s="89"/>
      <c r="AQ18" s="89" t="s">
        <v>220</v>
      </c>
      <c r="AR18" s="89"/>
      <c r="AS18" s="89"/>
      <c r="AT18" s="89"/>
      <c r="AU18" s="89"/>
      <c r="AV18" s="89"/>
      <c r="AW18" s="89"/>
      <c r="AX18" s="89"/>
      <c r="AY18" s="89"/>
      <c r="AZ18" s="89"/>
      <c r="BA18" s="89" t="s">
        <v>19</v>
      </c>
      <c r="BB18" s="89" t="s">
        <v>986</v>
      </c>
      <c r="BC18" s="89"/>
      <c r="BD18" s="89"/>
      <c r="BE18" s="89"/>
      <c r="BF18" s="89"/>
      <c r="BG18" s="19">
        <f>IF(($BD$3:$BD$77="yes")+($BE$3:$BE$77="yes"),1,0)</f>
        <v>0</v>
      </c>
      <c r="BH18" s="89"/>
      <c r="BI18" s="89"/>
      <c r="BJ18" s="89"/>
      <c r="BK18" s="89"/>
      <c r="BL18" s="89" t="s">
        <v>1275</v>
      </c>
      <c r="BM18" s="89" t="s">
        <v>24</v>
      </c>
      <c r="BN18" s="89"/>
      <c r="BO18" s="89"/>
      <c r="BP18" s="89"/>
      <c r="BQ18" s="89"/>
      <c r="BR18" s="89" t="s">
        <v>24</v>
      </c>
      <c r="BS18" s="89"/>
      <c r="BT18" s="89"/>
      <c r="BU18" s="146" t="s">
        <v>24</v>
      </c>
      <c r="BV18" s="89"/>
      <c r="BW18" s="89"/>
      <c r="BX18" s="89"/>
      <c r="BY18" s="89"/>
      <c r="BZ18" s="89"/>
      <c r="CA18" s="89"/>
      <c r="CB18" s="89"/>
      <c r="CC18" s="89">
        <v>1</v>
      </c>
      <c r="CD18" s="89"/>
      <c r="CE18" s="89"/>
      <c r="CF18" s="89"/>
      <c r="CG18" s="89"/>
      <c r="CH18" s="89"/>
      <c r="CI18" s="89"/>
      <c r="CJ18" s="89"/>
      <c r="CK18" s="89"/>
      <c r="CL18" s="89"/>
      <c r="CM18" s="89"/>
      <c r="CN18" s="89"/>
      <c r="CO18" s="19">
        <f>IF(($BW$3:$BW$79=1)+($BX$3:$BX$79=1),1,0)</f>
        <v>0</v>
      </c>
      <c r="CP18" s="19">
        <f>IF(($CB$3:$CB$79=1)+($CD$3:$CD$79=1)+($CE$3:$CE$79=1)+($CG$3:$CG$79=1)+($CF$3:$CF$79=1),1,0)</f>
        <v>0</v>
      </c>
      <c r="CQ18" s="19">
        <f>IF(($CK$3:$CK$79=1)+($CI$3:$CI$79=1)+($CM$3:$CM$79=1)+($BZ$3:$BZ$79=1),1,0)</f>
        <v>0</v>
      </c>
      <c r="CR18" s="19">
        <f>IF(($CC$3:$CC$79=1)+($CH$3:$CH$79=1),1,0)</f>
        <v>1</v>
      </c>
      <c r="CS18" s="19">
        <f>CA18</f>
        <v>0</v>
      </c>
      <c r="CT18" s="19">
        <f>IF(($BV$3:$BV$79=1)+($BY$3:$BY$79=1)+($CJ$3:$CJ$79=1)+($CL$3:$CL$79=1)+($CN$3:$CN$79=1),1,0)</f>
        <v>0</v>
      </c>
      <c r="CU18" s="146" t="s">
        <v>999</v>
      </c>
      <c r="CV18" s="89"/>
      <c r="CW18" s="89"/>
      <c r="CX18" s="89"/>
      <c r="CY18" s="89"/>
      <c r="CZ18" s="89"/>
      <c r="DA18" s="89"/>
    </row>
    <row r="19" spans="1:105" s="17" customFormat="1" ht="15" customHeight="1">
      <c r="A19" s="36" t="s">
        <v>41</v>
      </c>
      <c r="B19" s="19" t="s">
        <v>24</v>
      </c>
      <c r="C19" s="57" t="s">
        <v>1320</v>
      </c>
      <c r="D19" s="36" t="s">
        <v>96</v>
      </c>
      <c r="E19" s="36"/>
      <c r="F19" s="36"/>
      <c r="G19" s="20" t="s">
        <v>659</v>
      </c>
      <c r="H19" s="20" t="s">
        <v>659</v>
      </c>
      <c r="I19" s="19" t="s">
        <v>821</v>
      </c>
      <c r="J19" s="38" t="s">
        <v>858</v>
      </c>
      <c r="K19" s="19"/>
      <c r="L19" s="19" t="s">
        <v>24</v>
      </c>
      <c r="M19" s="19" t="s">
        <v>590</v>
      </c>
      <c r="N19" s="19"/>
      <c r="O19" s="19" t="s">
        <v>723</v>
      </c>
      <c r="P19" s="19" t="s">
        <v>722</v>
      </c>
      <c r="Q19" s="19" t="s">
        <v>1299</v>
      </c>
      <c r="R19" s="19"/>
      <c r="S19" s="19" t="s">
        <v>565</v>
      </c>
      <c r="T19" s="19" t="s">
        <v>565</v>
      </c>
      <c r="U19" s="19" t="s">
        <v>724</v>
      </c>
      <c r="V19" s="146" t="s">
        <v>96</v>
      </c>
      <c r="W19" s="19" t="s">
        <v>96</v>
      </c>
      <c r="X19" s="19">
        <v>0</v>
      </c>
      <c r="Y19" s="19">
        <v>45</v>
      </c>
      <c r="Z19" s="19" t="s">
        <v>725</v>
      </c>
      <c r="AA19" s="71"/>
      <c r="AB19" s="71">
        <v>0.77</v>
      </c>
      <c r="AC19" s="150" t="s">
        <v>1079</v>
      </c>
      <c r="AD19" s="19" t="s">
        <v>726</v>
      </c>
      <c r="AE19" s="68"/>
      <c r="AF19" s="68">
        <v>0.77</v>
      </c>
      <c r="AG19" s="19" t="s">
        <v>717</v>
      </c>
      <c r="AH19" s="153" t="s">
        <v>24</v>
      </c>
      <c r="AI19" s="153" t="s">
        <v>830</v>
      </c>
      <c r="AJ19" s="19" t="s">
        <v>412</v>
      </c>
      <c r="AK19" s="145">
        <v>1000</v>
      </c>
      <c r="AL19" s="145">
        <v>20000</v>
      </c>
      <c r="AM19" s="19">
        <v>9.7999999999999997E-3</v>
      </c>
      <c r="AN19" s="147">
        <f>SUM(AK19*AM19)</f>
        <v>9.7999999999999989</v>
      </c>
      <c r="AO19" s="147">
        <f>SUM(AL19*AM19)</f>
        <v>196</v>
      </c>
      <c r="AP19" s="147" t="s">
        <v>727</v>
      </c>
      <c r="AQ19" s="19" t="s">
        <v>412</v>
      </c>
      <c r="AR19" s="19"/>
      <c r="AS19" s="19" t="s">
        <v>24</v>
      </c>
      <c r="AT19" s="19" t="s">
        <v>728</v>
      </c>
      <c r="AU19" s="19" t="s">
        <v>24</v>
      </c>
      <c r="AV19" s="19" t="s">
        <v>729</v>
      </c>
      <c r="AW19" s="19"/>
      <c r="AX19" s="19" t="s">
        <v>23</v>
      </c>
      <c r="AY19" s="19"/>
      <c r="AZ19" s="19"/>
      <c r="BA19" s="19" t="s">
        <v>24</v>
      </c>
      <c r="BB19" s="19" t="s">
        <v>730</v>
      </c>
      <c r="BC19" s="19" t="s">
        <v>24</v>
      </c>
      <c r="BD19" s="19" t="s">
        <v>24</v>
      </c>
      <c r="BE19" s="19"/>
      <c r="BF19" s="19" t="s">
        <v>731</v>
      </c>
      <c r="BG19" s="19">
        <f>IF(($BD$3:$BD$58="yes")+($BE$3:$BE$58="yes"),1,0)</f>
        <v>1</v>
      </c>
      <c r="BH19" s="19" t="s">
        <v>273</v>
      </c>
      <c r="BI19" s="19" t="s">
        <v>273</v>
      </c>
      <c r="BJ19" s="19" t="s">
        <v>273</v>
      </c>
      <c r="BK19" s="19" t="s">
        <v>273</v>
      </c>
      <c r="BL19" s="19" t="s">
        <v>1275</v>
      </c>
      <c r="BM19" s="19" t="s">
        <v>24</v>
      </c>
      <c r="BN19" s="19"/>
      <c r="BO19" s="19"/>
      <c r="BP19" s="19" t="s">
        <v>24</v>
      </c>
      <c r="BQ19" s="19" t="s">
        <v>641</v>
      </c>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f>IF(($BW$3:$BW$79=1)+($BX$3:$BX$79=1),1,0)</f>
        <v>0</v>
      </c>
      <c r="CP19" s="19">
        <f>IF(($CB$3:$CB$79=1)+($CD$3:$CD$79=1)+($CE$3:$CE$79=1)+($CG$3:$CG$79=1)+($CF$3:$CF$79=1),1,0)</f>
        <v>0</v>
      </c>
      <c r="CQ19" s="19">
        <f>IF(($CK$3:$CK$79=1)+($CI$3:$CI$79=1)+($CM$3:$CM$79=1)+($BZ$3:$BZ$79=1),1,0)</f>
        <v>0</v>
      </c>
      <c r="CR19" s="19">
        <f>IF(($CC$3:$CC$79=1)+($CH$3:$CH$79=1),1,0)</f>
        <v>0</v>
      </c>
      <c r="CS19" s="19">
        <f>CA19</f>
        <v>0</v>
      </c>
      <c r="CT19" s="19">
        <f>IF(($BV$3:$BV$79=1)+($BY$3:$BY$79=1)+($CJ$3:$CJ$79=1)+($CL$3:$CL$79=1)+($CN$3:$CN$79=1),1,0)</f>
        <v>0</v>
      </c>
      <c r="CU19" s="19" t="s">
        <v>661</v>
      </c>
      <c r="CV19" s="19"/>
      <c r="CW19" s="19"/>
      <c r="CX19" s="19"/>
      <c r="CY19" s="19"/>
      <c r="CZ19" s="19"/>
      <c r="DA19" s="19"/>
    </row>
    <row r="20" spans="1:105" s="17" customFormat="1" ht="15" customHeight="1">
      <c r="A20" s="36" t="s">
        <v>41</v>
      </c>
      <c r="B20" s="19" t="s">
        <v>24</v>
      </c>
      <c r="C20" s="57" t="s">
        <v>1321</v>
      </c>
      <c r="D20" s="57" t="s">
        <v>24</v>
      </c>
      <c r="E20" s="57" t="s">
        <v>732</v>
      </c>
      <c r="F20" s="36" t="s">
        <v>826</v>
      </c>
      <c r="G20" s="20" t="s">
        <v>667</v>
      </c>
      <c r="H20" s="54" t="s">
        <v>733</v>
      </c>
      <c r="I20" s="19" t="s">
        <v>500</v>
      </c>
      <c r="J20" s="38" t="s">
        <v>858</v>
      </c>
      <c r="K20" s="19">
        <v>2012</v>
      </c>
      <c r="L20" s="19" t="s">
        <v>24</v>
      </c>
      <c r="M20" s="19" t="s">
        <v>590</v>
      </c>
      <c r="N20" s="19"/>
      <c r="O20" s="19"/>
      <c r="P20" s="19" t="s">
        <v>1330</v>
      </c>
      <c r="Q20" s="19"/>
      <c r="R20" s="19"/>
      <c r="S20" s="19" t="s">
        <v>21</v>
      </c>
      <c r="T20" s="19" t="s">
        <v>21</v>
      </c>
      <c r="U20" s="19"/>
      <c r="V20" s="38" t="s">
        <v>24</v>
      </c>
      <c r="W20" s="19" t="s">
        <v>96</v>
      </c>
      <c r="X20" s="19"/>
      <c r="Y20" s="19"/>
      <c r="Z20" s="19" t="s">
        <v>734</v>
      </c>
      <c r="AA20" s="68">
        <v>0</v>
      </c>
      <c r="AB20" s="68">
        <v>0</v>
      </c>
      <c r="AC20" s="155"/>
      <c r="AD20" s="19" t="s">
        <v>735</v>
      </c>
      <c r="AE20" s="113">
        <v>0</v>
      </c>
      <c r="AF20" s="68">
        <v>0</v>
      </c>
      <c r="AG20" s="19" t="s">
        <v>736</v>
      </c>
      <c r="AH20" s="157" t="s">
        <v>24</v>
      </c>
      <c r="AI20" s="19" t="s">
        <v>737</v>
      </c>
      <c r="AJ20" s="19" t="s">
        <v>738</v>
      </c>
      <c r="AK20" s="145"/>
      <c r="AL20" s="145">
        <v>3000000</v>
      </c>
      <c r="AM20" s="19">
        <v>9.7999999999999997E-3</v>
      </c>
      <c r="AN20" s="147"/>
      <c r="AO20" s="147">
        <f>SUM(AL20*AM20)</f>
        <v>29400</v>
      </c>
      <c r="AP20" s="147" t="s">
        <v>727</v>
      </c>
      <c r="AQ20" s="19" t="s">
        <v>717</v>
      </c>
      <c r="AR20" s="19"/>
      <c r="AS20" s="19"/>
      <c r="AT20" s="19"/>
      <c r="AU20" s="19"/>
      <c r="AV20" s="19"/>
      <c r="AW20" s="19"/>
      <c r="AX20" s="19"/>
      <c r="AY20" s="19"/>
      <c r="AZ20" s="19"/>
      <c r="BA20" s="19"/>
      <c r="BB20" s="19"/>
      <c r="BC20" s="19"/>
      <c r="BD20" s="19" t="s">
        <v>24</v>
      </c>
      <c r="BE20" s="19"/>
      <c r="BF20" s="19" t="s">
        <v>739</v>
      </c>
      <c r="BG20" s="19">
        <f>IF(($BD$3:$BD$58="yes")+($BE$3:$BE$58="yes"),1,0)</f>
        <v>1</v>
      </c>
      <c r="BH20" s="19"/>
      <c r="BI20" s="19"/>
      <c r="BJ20" s="19"/>
      <c r="BK20" s="19"/>
      <c r="BL20" s="19" t="s">
        <v>1275</v>
      </c>
      <c r="BM20" s="19" t="s">
        <v>24</v>
      </c>
      <c r="BN20" s="19"/>
      <c r="BO20" s="19"/>
      <c r="BP20" s="19" t="s">
        <v>24</v>
      </c>
      <c r="BQ20" s="19" t="s">
        <v>740</v>
      </c>
      <c r="BR20" s="19"/>
      <c r="BS20" s="19"/>
      <c r="BT20" s="19"/>
      <c r="BU20" s="19"/>
      <c r="BV20" s="19"/>
      <c r="BW20" s="19"/>
      <c r="BX20" s="19">
        <v>1</v>
      </c>
      <c r="BY20" s="19"/>
      <c r="BZ20" s="19"/>
      <c r="CA20" s="19"/>
      <c r="CB20" s="19"/>
      <c r="CC20" s="19"/>
      <c r="CD20" s="19"/>
      <c r="CE20" s="19"/>
      <c r="CF20" s="19"/>
      <c r="CG20" s="19"/>
      <c r="CH20" s="19"/>
      <c r="CI20" s="19"/>
      <c r="CJ20" s="19"/>
      <c r="CK20" s="19"/>
      <c r="CL20" s="19"/>
      <c r="CM20" s="19"/>
      <c r="CN20" s="19"/>
      <c r="CO20" s="19">
        <f>IF(($BW$3:$BW$79=1)+($BX$3:$BX$79=1),1,0)</f>
        <v>1</v>
      </c>
      <c r="CP20" s="19">
        <f>IF(($CB$3:$CB$79=1)+($CD$3:$CD$79=1)+($CE$3:$CE$79=1)+($CG$3:$CG$79=1)+($CF$3:$CF$79=1),1,0)</f>
        <v>0</v>
      </c>
      <c r="CQ20" s="19">
        <f>IF(($CK$3:$CK$79=1)+($CI$3:$CI$79=1)+($CM$3:$CM$79=1)+($BZ$3:$BZ$79=1),1,0)</f>
        <v>0</v>
      </c>
      <c r="CR20" s="19">
        <f>IF(($CC$3:$CC$79=1)+($CH$3:$CH$79=1),1,0)</f>
        <v>0</v>
      </c>
      <c r="CS20" s="19">
        <f>CA20</f>
        <v>0</v>
      </c>
      <c r="CT20" s="19">
        <f>IF(($BV$3:$BV$79=1)+($BY$3:$BY$79=1)+($CJ$3:$CJ$79=1)+($CL$3:$CL$79=1)+($CN$3:$CN$79=1),1,0)</f>
        <v>0</v>
      </c>
      <c r="CU20" s="19"/>
      <c r="CV20" s="19"/>
      <c r="CW20" s="19"/>
      <c r="CX20" s="19"/>
      <c r="CY20" s="19"/>
      <c r="CZ20" s="19"/>
      <c r="DA20" s="19"/>
    </row>
    <row r="21" spans="1:105" s="17" customFormat="1" ht="15" customHeight="1">
      <c r="A21" s="19" t="s">
        <v>77</v>
      </c>
      <c r="B21" s="19" t="s">
        <v>24</v>
      </c>
      <c r="C21" s="34" t="s">
        <v>241</v>
      </c>
      <c r="D21" s="36" t="s">
        <v>96</v>
      </c>
      <c r="E21" s="36"/>
      <c r="F21" s="36"/>
      <c r="G21" s="20" t="s">
        <v>242</v>
      </c>
      <c r="H21" s="20" t="s">
        <v>242</v>
      </c>
      <c r="I21" s="19" t="s">
        <v>228</v>
      </c>
      <c r="J21" s="19" t="s">
        <v>228</v>
      </c>
      <c r="K21" s="19">
        <v>2016</v>
      </c>
      <c r="L21" s="19"/>
      <c r="M21" s="19"/>
      <c r="N21" s="19"/>
      <c r="O21" s="19"/>
      <c r="P21" s="19" t="s">
        <v>19</v>
      </c>
      <c r="Q21" s="19" t="s">
        <v>1300</v>
      </c>
      <c r="R21" s="19"/>
      <c r="S21" s="19" t="s">
        <v>276</v>
      </c>
      <c r="T21" s="19" t="s">
        <v>276</v>
      </c>
      <c r="U21" s="19" t="s">
        <v>387</v>
      </c>
      <c r="V21" s="19"/>
      <c r="W21" s="19" t="s">
        <v>24</v>
      </c>
      <c r="X21" s="19"/>
      <c r="Y21" s="19"/>
      <c r="Z21" s="19"/>
      <c r="AA21" s="71"/>
      <c r="AB21" s="71"/>
      <c r="AC21" s="144"/>
      <c r="AD21" s="19" t="s">
        <v>388</v>
      </c>
      <c r="AE21" s="63"/>
      <c r="AF21" s="63"/>
      <c r="AG21" s="19"/>
      <c r="AH21" s="19" t="s">
        <v>24</v>
      </c>
      <c r="AI21" s="19" t="s">
        <v>389</v>
      </c>
      <c r="AJ21" s="19"/>
      <c r="AK21" s="145"/>
      <c r="AL21" s="145"/>
      <c r="AM21" s="19">
        <v>1.4999999999999999E-2</v>
      </c>
      <c r="AN21" s="147"/>
      <c r="AO21" s="147"/>
      <c r="AP21" s="19" t="s">
        <v>390</v>
      </c>
      <c r="AQ21" s="19"/>
      <c r="AR21" s="19" t="s">
        <v>96</v>
      </c>
      <c r="AS21" s="19" t="s">
        <v>24</v>
      </c>
      <c r="AT21" s="19" t="s">
        <v>391</v>
      </c>
      <c r="AU21" s="19"/>
      <c r="AV21" s="19" t="s">
        <v>392</v>
      </c>
      <c r="AW21" s="19"/>
      <c r="AX21" s="19" t="s">
        <v>346</v>
      </c>
      <c r="AY21" s="19"/>
      <c r="AZ21" s="19"/>
      <c r="BA21" s="19"/>
      <c r="BB21" s="19" t="s">
        <v>393</v>
      </c>
      <c r="BC21" s="19"/>
      <c r="BD21" s="19" t="s">
        <v>96</v>
      </c>
      <c r="BE21" s="19" t="s">
        <v>24</v>
      </c>
      <c r="BF21" s="19" t="s">
        <v>394</v>
      </c>
      <c r="BG21" s="19">
        <f>IF(($BD$3:$BD$58="yes")+($BE$3:$BE$58="yes"),1,0)</f>
        <v>1</v>
      </c>
      <c r="BH21" s="19" t="s">
        <v>24</v>
      </c>
      <c r="BI21" s="19"/>
      <c r="BJ21" s="19"/>
      <c r="BK21" s="19"/>
      <c r="BL21" s="19" t="s">
        <v>24</v>
      </c>
      <c r="BM21" s="19"/>
      <c r="BN21" s="19"/>
      <c r="BO21" s="19" t="s">
        <v>395</v>
      </c>
      <c r="BP21" s="19" t="s">
        <v>96</v>
      </c>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f>IF(($BW$3:$BW$79=1)+($BX$3:$BX$79=1),1,0)</f>
        <v>0</v>
      </c>
      <c r="CP21" s="19">
        <f>IF(($CB$3:$CB$79=1)+($CD$3:$CD$79=1)+($CE$3:$CE$79=1)+($CG$3:$CG$79=1)+($CF$3:$CF$79=1),1,0)</f>
        <v>0</v>
      </c>
      <c r="CQ21" s="19">
        <f>IF(($CK$3:$CK$79=1)+($CI$3:$CI$79=1)+($CM$3:$CM$79=1)+($BZ$3:$BZ$79=1),1,0)</f>
        <v>0</v>
      </c>
      <c r="CR21" s="19">
        <f>IF(($CC$3:$CC$79=1)+($CH$3:$CH$79=1),1,0)</f>
        <v>0</v>
      </c>
      <c r="CS21" s="19">
        <f>CA21</f>
        <v>0</v>
      </c>
      <c r="CT21" s="19">
        <f>IF(($BV$3:$BV$79=1)+($BY$3:$BY$79=1)+($CJ$3:$CJ$79=1)+($CL$3:$CL$79=1)+($CN$3:$CN$79=1),1,0)</f>
        <v>0</v>
      </c>
      <c r="CU21" s="19" t="s">
        <v>396</v>
      </c>
      <c r="CV21" s="19"/>
      <c r="CW21" s="19"/>
      <c r="CX21" s="19"/>
      <c r="CY21" s="19"/>
      <c r="CZ21" s="19"/>
      <c r="DA21" s="19"/>
    </row>
    <row r="22" spans="1:105" s="17" customFormat="1" ht="15" customHeight="1">
      <c r="A22" s="19" t="s">
        <v>77</v>
      </c>
      <c r="B22" s="19" t="s">
        <v>24</v>
      </c>
      <c r="C22" s="36" t="s">
        <v>259</v>
      </c>
      <c r="D22" s="57" t="s">
        <v>24</v>
      </c>
      <c r="E22" s="36" t="s">
        <v>486</v>
      </c>
      <c r="F22" s="36" t="s">
        <v>334</v>
      </c>
      <c r="G22" s="20" t="s">
        <v>260</v>
      </c>
      <c r="H22" s="20" t="s">
        <v>260</v>
      </c>
      <c r="I22" s="19" t="s">
        <v>228</v>
      </c>
      <c r="J22" s="19" t="s">
        <v>228</v>
      </c>
      <c r="K22" s="19">
        <v>2015</v>
      </c>
      <c r="L22" s="19"/>
      <c r="M22" s="19"/>
      <c r="N22" s="19"/>
      <c r="O22" s="19"/>
      <c r="P22" s="19" t="s">
        <v>19</v>
      </c>
      <c r="Q22" s="19" t="s">
        <v>335</v>
      </c>
      <c r="R22" s="19"/>
      <c r="S22" s="19" t="s">
        <v>276</v>
      </c>
      <c r="T22" s="19" t="s">
        <v>276</v>
      </c>
      <c r="U22" s="19" t="s">
        <v>337</v>
      </c>
      <c r="V22" s="19"/>
      <c r="W22" s="19" t="s">
        <v>24</v>
      </c>
      <c r="X22" s="19">
        <v>0</v>
      </c>
      <c r="Y22" s="19">
        <v>730</v>
      </c>
      <c r="Z22" s="19" t="s">
        <v>331</v>
      </c>
      <c r="AA22" s="71">
        <v>0.12</v>
      </c>
      <c r="AB22" s="71">
        <v>0.3</v>
      </c>
      <c r="AC22" s="144" t="s">
        <v>1068</v>
      </c>
      <c r="AD22" s="19"/>
      <c r="AE22" s="63">
        <v>0.12</v>
      </c>
      <c r="AF22" s="68">
        <v>0.3</v>
      </c>
      <c r="AG22" s="19" t="s">
        <v>323</v>
      </c>
      <c r="AH22" s="19" t="s">
        <v>24</v>
      </c>
      <c r="AI22" s="19" t="s">
        <v>329</v>
      </c>
      <c r="AJ22" s="19"/>
      <c r="AK22" s="145">
        <v>25000</v>
      </c>
      <c r="AL22" s="145">
        <v>300000</v>
      </c>
      <c r="AM22" s="19">
        <v>1.4999999999999999E-2</v>
      </c>
      <c r="AN22" s="147">
        <f>SUM(AK22*AM22)</f>
        <v>375</v>
      </c>
      <c r="AO22" s="147">
        <f>SUM(AL22*AM22)</f>
        <v>4500</v>
      </c>
      <c r="AP22" s="19" t="s">
        <v>811</v>
      </c>
      <c r="AQ22" s="19"/>
      <c r="AR22" s="19"/>
      <c r="AS22" s="19" t="s">
        <v>24</v>
      </c>
      <c r="AT22" s="19" t="s">
        <v>333</v>
      </c>
      <c r="AU22" s="19" t="s">
        <v>24</v>
      </c>
      <c r="AV22" s="19" t="s">
        <v>841</v>
      </c>
      <c r="AW22" s="19"/>
      <c r="AX22" s="19" t="s">
        <v>346</v>
      </c>
      <c r="AY22" s="19" t="s">
        <v>332</v>
      </c>
      <c r="AZ22" s="19"/>
      <c r="BA22" s="19" t="s">
        <v>24</v>
      </c>
      <c r="BB22" s="19" t="s">
        <v>330</v>
      </c>
      <c r="BC22" s="19"/>
      <c r="BD22" s="19"/>
      <c r="BE22" s="19"/>
      <c r="BF22" s="19"/>
      <c r="BG22" s="19">
        <f>IF(($BD$3:$BD$58="yes")+($BE$3:$BE$58="yes"),1,0)</f>
        <v>0</v>
      </c>
      <c r="BH22" s="19"/>
      <c r="BI22" s="19"/>
      <c r="BJ22" s="19"/>
      <c r="BK22" s="19"/>
      <c r="BL22" s="19" t="s">
        <v>1275</v>
      </c>
      <c r="BM22" s="19"/>
      <c r="BN22" s="19"/>
      <c r="BO22" s="19"/>
      <c r="BP22" s="19"/>
      <c r="BQ22" s="19"/>
      <c r="BR22" s="19" t="s">
        <v>24</v>
      </c>
      <c r="BS22" s="19"/>
      <c r="BT22" s="19" t="s">
        <v>303</v>
      </c>
      <c r="BU22" s="146" t="s">
        <v>24</v>
      </c>
      <c r="BV22" s="19"/>
      <c r="BW22" s="19"/>
      <c r="BX22" s="19"/>
      <c r="BY22" s="19"/>
      <c r="BZ22" s="19"/>
      <c r="CA22" s="19"/>
      <c r="CB22" s="19"/>
      <c r="CC22" s="19"/>
      <c r="CD22" s="19"/>
      <c r="CE22" s="19"/>
      <c r="CF22" s="19"/>
      <c r="CG22" s="19"/>
      <c r="CH22" s="19"/>
      <c r="CI22" s="19">
        <v>1</v>
      </c>
      <c r="CJ22" s="19"/>
      <c r="CK22" s="19">
        <v>1</v>
      </c>
      <c r="CL22" s="19"/>
      <c r="CM22" s="19"/>
      <c r="CN22" s="19"/>
      <c r="CO22" s="19">
        <f>IF(($BW$3:$BW$79=1)+($BX$3:$BX$79=1),1,0)</f>
        <v>0</v>
      </c>
      <c r="CP22" s="19">
        <f>IF(($CB$3:$CB$79=1)+($CD$3:$CD$79=1)+($CE$3:$CE$79=1)+($CG$3:$CG$79=1)+($CF$3:$CF$79=1),1,0)</f>
        <v>0</v>
      </c>
      <c r="CQ22" s="19">
        <f>IF(($CK$3:$CK$79=1)+($CI$3:$CI$79=1)+($CM$3:$CM$79=1)+($BZ$3:$BZ$79=1),1,0)</f>
        <v>1</v>
      </c>
      <c r="CR22" s="19">
        <f>IF(($CC$3:$CC$79=1)+($CH$3:$CH$79=1),1,0)</f>
        <v>0</v>
      </c>
      <c r="CS22" s="19">
        <f>CA22</f>
        <v>0</v>
      </c>
      <c r="CT22" s="19">
        <f>IF(($BV$3:$BV$79=1)+($BY$3:$BY$79=1)+($CJ$3:$CJ$79=1)+($CL$3:$CL$79=1)+($CN$3:$CN$79=1),1,0)</f>
        <v>0</v>
      </c>
      <c r="CU22" s="19" t="s">
        <v>818</v>
      </c>
      <c r="CV22" s="19"/>
      <c r="CW22" s="19"/>
      <c r="CX22" s="19"/>
      <c r="CY22" s="19"/>
      <c r="CZ22" s="19"/>
      <c r="DA22" s="19"/>
    </row>
    <row r="23" spans="1:105" s="17" customFormat="1" ht="15" customHeight="1">
      <c r="A23" s="19" t="s">
        <v>77</v>
      </c>
      <c r="B23" s="19" t="s">
        <v>24</v>
      </c>
      <c r="C23" s="36" t="s">
        <v>255</v>
      </c>
      <c r="D23" s="57" t="s">
        <v>24</v>
      </c>
      <c r="E23" s="36" t="s">
        <v>486</v>
      </c>
      <c r="F23" s="36" t="s">
        <v>348</v>
      </c>
      <c r="G23" s="20" t="s">
        <v>256</v>
      </c>
      <c r="H23" s="20" t="s">
        <v>257</v>
      </c>
      <c r="I23" s="19" t="s">
        <v>228</v>
      </c>
      <c r="J23" s="19" t="s">
        <v>228</v>
      </c>
      <c r="K23" s="19">
        <v>2012</v>
      </c>
      <c r="L23" s="19"/>
      <c r="M23" s="19"/>
      <c r="N23" s="19"/>
      <c r="O23" s="19" t="s">
        <v>344</v>
      </c>
      <c r="P23" s="19" t="s">
        <v>19</v>
      </c>
      <c r="Q23" s="19" t="s">
        <v>1300</v>
      </c>
      <c r="R23" s="19"/>
      <c r="S23" s="19" t="s">
        <v>276</v>
      </c>
      <c r="T23" s="19" t="s">
        <v>276</v>
      </c>
      <c r="U23" s="19" t="s">
        <v>387</v>
      </c>
      <c r="V23" s="19"/>
      <c r="W23" s="19" t="s">
        <v>24</v>
      </c>
      <c r="X23" s="19">
        <v>182.5</v>
      </c>
      <c r="Y23" s="19">
        <v>1080</v>
      </c>
      <c r="Z23" s="19" t="s">
        <v>446</v>
      </c>
      <c r="AA23" s="71">
        <v>0.12</v>
      </c>
      <c r="AB23" s="71"/>
      <c r="AC23" s="150" t="s">
        <v>1068</v>
      </c>
      <c r="AD23" s="19" t="s">
        <v>447</v>
      </c>
      <c r="AE23" s="68">
        <v>0.12</v>
      </c>
      <c r="AF23" s="68"/>
      <c r="AG23" s="19">
        <v>1</v>
      </c>
      <c r="AH23" s="19" t="s">
        <v>24</v>
      </c>
      <c r="AI23" s="19" t="s">
        <v>345</v>
      </c>
      <c r="AJ23" s="19" t="s">
        <v>448</v>
      </c>
      <c r="AK23" s="145">
        <v>25000</v>
      </c>
      <c r="AL23" s="145">
        <v>500000</v>
      </c>
      <c r="AM23" s="19">
        <v>1.4999999999999999E-2</v>
      </c>
      <c r="AN23" s="147">
        <f>SUM(AK23*AM23)</f>
        <v>375</v>
      </c>
      <c r="AO23" s="147">
        <f>SUM(AL23*AM23)</f>
        <v>7500</v>
      </c>
      <c r="AP23" s="19" t="s">
        <v>449</v>
      </c>
      <c r="AQ23" s="19" t="s">
        <v>450</v>
      </c>
      <c r="AR23" s="19"/>
      <c r="AS23" s="19" t="s">
        <v>24</v>
      </c>
      <c r="AT23" s="19" t="s">
        <v>343</v>
      </c>
      <c r="AU23" s="19"/>
      <c r="AV23" s="19" t="s">
        <v>451</v>
      </c>
      <c r="AW23" s="19" t="s">
        <v>452</v>
      </c>
      <c r="AX23" s="19" t="s">
        <v>346</v>
      </c>
      <c r="AY23" s="19"/>
      <c r="AZ23" s="19" t="s">
        <v>347</v>
      </c>
      <c r="BA23" s="19" t="s">
        <v>24</v>
      </c>
      <c r="BB23" s="19" t="s">
        <v>418</v>
      </c>
      <c r="BC23" s="19"/>
      <c r="BD23" s="19"/>
      <c r="BE23" s="19"/>
      <c r="BF23" s="19"/>
      <c r="BG23" s="19">
        <f>IF(($BD$3:$BD$58="yes")+($BE$3:$BE$58="yes"),1,0)</f>
        <v>0</v>
      </c>
      <c r="BH23" s="19"/>
      <c r="BI23" s="19"/>
      <c r="BJ23" s="19"/>
      <c r="BK23" s="19"/>
      <c r="BL23" s="19" t="s">
        <v>1275</v>
      </c>
      <c r="BM23" s="19"/>
      <c r="BN23" s="19"/>
      <c r="BO23" s="19" t="s">
        <v>453</v>
      </c>
      <c r="BP23" s="19"/>
      <c r="BQ23" s="19"/>
      <c r="BR23" s="19" t="s">
        <v>24</v>
      </c>
      <c r="BS23" s="19" t="s">
        <v>24</v>
      </c>
      <c r="BT23" s="19" t="s">
        <v>454</v>
      </c>
      <c r="BU23" s="146" t="s">
        <v>24</v>
      </c>
      <c r="BV23" s="19"/>
      <c r="BW23" s="19"/>
      <c r="BX23" s="19"/>
      <c r="BY23" s="19"/>
      <c r="BZ23" s="19">
        <v>1</v>
      </c>
      <c r="CA23" s="19">
        <v>1</v>
      </c>
      <c r="CB23" s="19">
        <v>1</v>
      </c>
      <c r="CC23" s="19">
        <v>1</v>
      </c>
      <c r="CD23" s="19">
        <v>1</v>
      </c>
      <c r="CE23" s="19">
        <v>1</v>
      </c>
      <c r="CF23" s="19"/>
      <c r="CG23" s="19"/>
      <c r="CH23" s="19">
        <v>1</v>
      </c>
      <c r="CI23" s="19"/>
      <c r="CJ23" s="19"/>
      <c r="CK23" s="19">
        <v>1</v>
      </c>
      <c r="CL23" s="19"/>
      <c r="CM23" s="19"/>
      <c r="CN23" s="19"/>
      <c r="CO23" s="19">
        <f>IF(($BW$3:$BW$79=1)+($BX$3:$BX$79=1),1,0)</f>
        <v>0</v>
      </c>
      <c r="CP23" s="19">
        <f>IF(($CB$3:$CB$79=1)+($CD$3:$CD$79=1)+($CE$3:$CE$79=1)+($CG$3:$CG$79=1)+($CF$3:$CF$79=1),1,0)</f>
        <v>1</v>
      </c>
      <c r="CQ23" s="19">
        <f>IF(($CK$3:$CK$79=1)+($CI$3:$CI$79=1)+($CM$3:$CM$79=1)+($BZ$3:$BZ$79=1),1,0)</f>
        <v>1</v>
      </c>
      <c r="CR23" s="19">
        <f>IF(($CC$3:$CC$79=1)+($CH$3:$CH$79=1),1,0)</f>
        <v>1</v>
      </c>
      <c r="CS23" s="19">
        <f>CA23</f>
        <v>1</v>
      </c>
      <c r="CT23" s="19">
        <f>IF(($BV$3:$BV$79=1)+($BY$3:$BY$79=1)+($CJ$3:$CJ$79=1)+($CL$3:$CL$79=1)+($CN$3:$CN$79=1),1,0)</f>
        <v>0</v>
      </c>
      <c r="CU23" s="19">
        <f>IF((BW23:BW93=1)+(BX23:BX93=1),1,0)</f>
        <v>0</v>
      </c>
      <c r="CV23" s="19">
        <f>IF((CB23:CB93=1)+(CD23:CD93=1)+(CE23:CE93=1)+(CG23:CG93=1)+(CF23:CF93=1),1,0)</f>
        <v>1</v>
      </c>
      <c r="CW23" s="19">
        <f>IF((CK23:CK93=1)+(CI23:CI93=1)+(CM23:CM93=1)+(BZ23:BZ93=1),1,0)</f>
        <v>1</v>
      </c>
      <c r="CX23" s="19">
        <f>IF((CC23:CC93=1)+(CH23:CH93=1),1,0)</f>
        <v>1</v>
      </c>
      <c r="CY23" s="19">
        <f>CA23</f>
        <v>1</v>
      </c>
      <c r="CZ23" s="19">
        <f>IF((BV23:BV93=1)+(BY23:BY93=1)+(CJ23:CJ93=1)+(CL23:CL93=1)+(CN23:CN93=1),1,0)</f>
        <v>0</v>
      </c>
      <c r="DA23" s="19" t="s">
        <v>806</v>
      </c>
    </row>
    <row r="24" spans="1:105" s="17" customFormat="1" ht="15" customHeight="1">
      <c r="A24" s="19" t="s">
        <v>77</v>
      </c>
      <c r="B24" s="19" t="s">
        <v>24</v>
      </c>
      <c r="C24" s="57" t="s">
        <v>213</v>
      </c>
      <c r="D24" s="57" t="s">
        <v>24</v>
      </c>
      <c r="E24" s="36" t="s">
        <v>486</v>
      </c>
      <c r="F24" s="36" t="s">
        <v>373</v>
      </c>
      <c r="G24" s="20" t="s">
        <v>214</v>
      </c>
      <c r="H24" s="20" t="s">
        <v>214</v>
      </c>
      <c r="I24" s="19" t="s">
        <v>821</v>
      </c>
      <c r="J24" s="38" t="s">
        <v>858</v>
      </c>
      <c r="K24" s="19">
        <v>2015</v>
      </c>
      <c r="L24" s="19" t="s">
        <v>24</v>
      </c>
      <c r="M24" s="19"/>
      <c r="N24" s="19" t="s">
        <v>215</v>
      </c>
      <c r="O24" s="19" t="s">
        <v>216</v>
      </c>
      <c r="P24" s="19"/>
      <c r="Q24" s="19"/>
      <c r="R24" s="19"/>
      <c r="S24" s="19" t="s">
        <v>565</v>
      </c>
      <c r="T24" s="19" t="s">
        <v>565</v>
      </c>
      <c r="U24" s="19" t="s">
        <v>217</v>
      </c>
      <c r="V24" s="19"/>
      <c r="W24" s="19" t="s">
        <v>96</v>
      </c>
      <c r="X24" s="19">
        <v>365</v>
      </c>
      <c r="Y24" s="19">
        <f>6*365</f>
        <v>2190</v>
      </c>
      <c r="Z24" s="19"/>
      <c r="AA24" s="71">
        <v>0.1149</v>
      </c>
      <c r="AB24" s="71">
        <v>0.35</v>
      </c>
      <c r="AC24" s="144" t="s">
        <v>1079</v>
      </c>
      <c r="AD24" s="19" t="s">
        <v>218</v>
      </c>
      <c r="AE24" s="68">
        <v>0.1149</v>
      </c>
      <c r="AF24" s="68">
        <v>0.35</v>
      </c>
      <c r="AG24" s="19"/>
      <c r="AH24" s="19" t="s">
        <v>24</v>
      </c>
      <c r="AI24" s="19"/>
      <c r="AJ24" s="19" t="s">
        <v>219</v>
      </c>
      <c r="AK24" s="145">
        <v>25000</v>
      </c>
      <c r="AL24" s="145">
        <v>5000000</v>
      </c>
      <c r="AM24" s="19">
        <v>1.4999999999999999E-2</v>
      </c>
      <c r="AN24" s="147">
        <f>SUM(AK24*AM24)</f>
        <v>375</v>
      </c>
      <c r="AO24" s="147">
        <f>SUM(AL24*AM24)</f>
        <v>75000</v>
      </c>
      <c r="AP24" s="19"/>
      <c r="AQ24" s="19" t="s">
        <v>220</v>
      </c>
      <c r="AR24" s="19" t="s">
        <v>96</v>
      </c>
      <c r="AS24" s="19" t="s">
        <v>24</v>
      </c>
      <c r="AT24" s="19" t="s">
        <v>221</v>
      </c>
      <c r="AU24" s="19"/>
      <c r="AV24" s="19"/>
      <c r="AW24" s="19"/>
      <c r="AX24" s="19" t="s">
        <v>101</v>
      </c>
      <c r="AY24" s="19" t="s">
        <v>80</v>
      </c>
      <c r="AZ24" s="19" t="s">
        <v>374</v>
      </c>
      <c r="BA24" s="19" t="s">
        <v>24</v>
      </c>
      <c r="BB24" s="19" t="s">
        <v>375</v>
      </c>
      <c r="BC24" s="19"/>
      <c r="BD24" s="19"/>
      <c r="BE24" s="19" t="s">
        <v>24</v>
      </c>
      <c r="BF24" s="19" t="s">
        <v>222</v>
      </c>
      <c r="BG24" s="19">
        <f>IF(($BD$3:$BD$58="yes")+($BE$3:$BE$58="yes"),1,0)</f>
        <v>1</v>
      </c>
      <c r="BH24" s="19"/>
      <c r="BI24" s="19"/>
      <c r="BJ24" s="19"/>
      <c r="BK24" s="19"/>
      <c r="BL24" s="19" t="s">
        <v>1275</v>
      </c>
      <c r="BM24" s="19" t="s">
        <v>24</v>
      </c>
      <c r="BN24" s="19"/>
      <c r="BO24" s="19" t="s">
        <v>223</v>
      </c>
      <c r="BP24" s="19" t="s">
        <v>24</v>
      </c>
      <c r="BQ24" s="19" t="s">
        <v>224</v>
      </c>
      <c r="BR24" s="19" t="s">
        <v>24</v>
      </c>
      <c r="BS24" s="19"/>
      <c r="BT24" s="19"/>
      <c r="BU24" s="146" t="s">
        <v>24</v>
      </c>
      <c r="BV24" s="19">
        <v>1</v>
      </c>
      <c r="BW24" s="19">
        <v>1</v>
      </c>
      <c r="BX24" s="19">
        <v>1</v>
      </c>
      <c r="BY24" s="19"/>
      <c r="BZ24" s="19">
        <v>1</v>
      </c>
      <c r="CA24" s="19"/>
      <c r="CB24" s="19">
        <v>1</v>
      </c>
      <c r="CC24" s="19">
        <v>1</v>
      </c>
      <c r="CD24" s="19"/>
      <c r="CE24" s="19"/>
      <c r="CF24" s="19"/>
      <c r="CG24" s="19"/>
      <c r="CH24" s="19"/>
      <c r="CI24" s="19"/>
      <c r="CJ24" s="19"/>
      <c r="CK24" s="19"/>
      <c r="CL24" s="19"/>
      <c r="CM24" s="19"/>
      <c r="CN24" s="19"/>
      <c r="CO24" s="19">
        <f>IF(($BW$3:$BW$79=1)+($BX$3:$BX$79=1),1,0)</f>
        <v>1</v>
      </c>
      <c r="CP24" s="19">
        <f>IF(($CB$3:$CB$79=1)+($CD$3:$CD$79=1)+($CE$3:$CE$79=1)+($CG$3:$CG$79=1)+($CF$3:$CF$79=1),1,0)</f>
        <v>1</v>
      </c>
      <c r="CQ24" s="19">
        <f>IF(($CK$3:$CK$79=1)+($CI$3:$CI$79=1)+($CM$3:$CM$79=1)+($BZ$3:$BZ$79=1),1,0)</f>
        <v>1</v>
      </c>
      <c r="CR24" s="19">
        <f>IF(($CC$3:$CC$79=1)+($CH$3:$CH$79=1),1,0)</f>
        <v>1</v>
      </c>
      <c r="CS24" s="19">
        <f>CA24</f>
        <v>0</v>
      </c>
      <c r="CT24" s="19">
        <f>IF(($BV$3:$BV$79=1)+($BY$3:$BY$79=1)+($CJ$3:$CJ$79=1)+($CL$3:$CL$79=1)+($CN$3:$CN$79=1),1,0)</f>
        <v>1</v>
      </c>
      <c r="CU24" s="19" t="s">
        <v>225</v>
      </c>
      <c r="CV24" s="19"/>
      <c r="CW24" s="19"/>
      <c r="CX24" s="19"/>
      <c r="CY24" s="19"/>
      <c r="CZ24" s="19"/>
      <c r="DA24" s="19"/>
    </row>
    <row r="25" spans="1:105" s="17" customFormat="1" ht="15" customHeight="1">
      <c r="A25" s="19" t="s">
        <v>77</v>
      </c>
      <c r="B25" s="19" t="s">
        <v>24</v>
      </c>
      <c r="C25" s="36" t="s">
        <v>265</v>
      </c>
      <c r="D25" s="36" t="s">
        <v>96</v>
      </c>
      <c r="E25" s="36"/>
      <c r="F25" s="36"/>
      <c r="G25" s="20" t="s">
        <v>266</v>
      </c>
      <c r="H25" s="20" t="s">
        <v>267</v>
      </c>
      <c r="I25" s="19" t="s">
        <v>228</v>
      </c>
      <c r="J25" s="19" t="s">
        <v>228</v>
      </c>
      <c r="K25" s="19">
        <v>2015</v>
      </c>
      <c r="L25" s="19"/>
      <c r="M25" s="19"/>
      <c r="N25" s="19"/>
      <c r="O25" s="19"/>
      <c r="P25" s="19" t="s">
        <v>19</v>
      </c>
      <c r="Q25" s="19" t="s">
        <v>309</v>
      </c>
      <c r="R25" s="19"/>
      <c r="S25" s="19" t="s">
        <v>276</v>
      </c>
      <c r="T25" s="19" t="s">
        <v>276</v>
      </c>
      <c r="U25" s="19" t="s">
        <v>312</v>
      </c>
      <c r="V25" s="19"/>
      <c r="W25" s="19" t="s">
        <v>24</v>
      </c>
      <c r="X25" s="19">
        <v>90</v>
      </c>
      <c r="Y25" s="19">
        <v>730</v>
      </c>
      <c r="Z25" s="19"/>
      <c r="AA25" s="71">
        <v>0.12</v>
      </c>
      <c r="AB25" s="71">
        <v>0.24</v>
      </c>
      <c r="AC25" s="144" t="s">
        <v>1079</v>
      </c>
      <c r="AD25" s="19" t="s">
        <v>311</v>
      </c>
      <c r="AE25" s="63">
        <v>0.12</v>
      </c>
      <c r="AF25" s="63">
        <v>0.24</v>
      </c>
      <c r="AG25" s="19" t="s">
        <v>314</v>
      </c>
      <c r="AH25" s="19" t="s">
        <v>24</v>
      </c>
      <c r="AI25" s="19" t="s">
        <v>310</v>
      </c>
      <c r="AJ25" s="19"/>
      <c r="AK25" s="145">
        <v>25000</v>
      </c>
      <c r="AL25" s="145">
        <v>300000</v>
      </c>
      <c r="AM25" s="19">
        <v>1.4999999999999999E-2</v>
      </c>
      <c r="AN25" s="147">
        <f>SUM(AK25*AM25)</f>
        <v>375</v>
      </c>
      <c r="AO25" s="147">
        <f>SUM(AL25*AM25)</f>
        <v>4500</v>
      </c>
      <c r="AP25" s="19" t="s">
        <v>839</v>
      </c>
      <c r="AQ25" s="19" t="s">
        <v>313</v>
      </c>
      <c r="AR25" s="19" t="s">
        <v>24</v>
      </c>
      <c r="AS25" s="19" t="s">
        <v>24</v>
      </c>
      <c r="AT25" s="19" t="s">
        <v>315</v>
      </c>
      <c r="AU25" s="19" t="s">
        <v>24</v>
      </c>
      <c r="AV25" s="19" t="s">
        <v>317</v>
      </c>
      <c r="AW25" s="19"/>
      <c r="AX25" s="19" t="s">
        <v>346</v>
      </c>
      <c r="AY25" s="19"/>
      <c r="AZ25" s="19"/>
      <c r="BA25" s="19" t="s">
        <v>24</v>
      </c>
      <c r="BB25" s="19" t="s">
        <v>316</v>
      </c>
      <c r="BC25" s="19" t="s">
        <v>24</v>
      </c>
      <c r="BD25" s="19"/>
      <c r="BE25" s="19"/>
      <c r="BF25" s="19"/>
      <c r="BG25" s="19">
        <f>IF(($BD$3:$BD$58="yes")+($BE$3:$BE$58="yes"),1,0)</f>
        <v>0</v>
      </c>
      <c r="BH25" s="19"/>
      <c r="BI25" s="19"/>
      <c r="BJ25" s="19"/>
      <c r="BK25" s="19"/>
      <c r="BL25" s="19" t="s">
        <v>1275</v>
      </c>
      <c r="BM25" s="19"/>
      <c r="BN25" s="19"/>
      <c r="BO25" s="19"/>
      <c r="BP25" s="19"/>
      <c r="BQ25" s="19"/>
      <c r="BR25" s="19"/>
      <c r="BS25" s="19"/>
      <c r="BT25" s="19"/>
      <c r="BU25" s="19"/>
      <c r="BV25" s="19">
        <v>1</v>
      </c>
      <c r="BW25" s="19"/>
      <c r="BX25" s="19"/>
      <c r="BY25" s="19"/>
      <c r="BZ25" s="19">
        <v>1</v>
      </c>
      <c r="CA25" s="19"/>
      <c r="CB25" s="19"/>
      <c r="CC25" s="19"/>
      <c r="CD25" s="19"/>
      <c r="CE25" s="19"/>
      <c r="CF25" s="19"/>
      <c r="CG25" s="19"/>
      <c r="CH25" s="19"/>
      <c r="CI25" s="19">
        <v>1</v>
      </c>
      <c r="CJ25" s="19"/>
      <c r="CK25" s="19"/>
      <c r="CL25" s="19"/>
      <c r="CM25" s="19">
        <v>1</v>
      </c>
      <c r="CN25" s="19"/>
      <c r="CO25" s="19">
        <f>IF(($BW$3:$BW$79=1)+($BX$3:$BX$79=1),1,0)</f>
        <v>0</v>
      </c>
      <c r="CP25" s="19">
        <f>IF(($CB$3:$CB$79=1)+($CD$3:$CD$79=1)+($CE$3:$CE$79=1)+($CG$3:$CG$79=1)+($CF$3:$CF$79=1),1,0)</f>
        <v>0</v>
      </c>
      <c r="CQ25" s="19">
        <f>IF(($CK$3:$CK$79=1)+($CI$3:$CI$79=1)+($CM$3:$CM$79=1)+($BZ$3:$BZ$79=1),1,0)</f>
        <v>1</v>
      </c>
      <c r="CR25" s="19">
        <f>IF(($CC$3:$CC$79=1)+($CH$3:$CH$79=1),1,0)</f>
        <v>0</v>
      </c>
      <c r="CS25" s="19">
        <f>CA25</f>
        <v>0</v>
      </c>
      <c r="CT25" s="19">
        <f>IF(($BV$3:$BV$79=1)+($BY$3:$BY$79=1)+($CJ$3:$CJ$79=1)+($CL$3:$CL$79=1)+($CN$3:$CN$79=1),1,0)</f>
        <v>1</v>
      </c>
      <c r="CU25" s="19" t="s">
        <v>804</v>
      </c>
      <c r="CV25" s="19"/>
      <c r="CW25" s="19"/>
      <c r="CX25" s="19"/>
      <c r="CY25" s="19"/>
      <c r="CZ25" s="19"/>
      <c r="DA25" s="19"/>
    </row>
    <row r="26" spans="1:105" s="17" customFormat="1" ht="15" customHeight="1">
      <c r="A26" s="19" t="s">
        <v>77</v>
      </c>
      <c r="B26" s="19" t="s">
        <v>24</v>
      </c>
      <c r="C26" s="12" t="s">
        <v>940</v>
      </c>
      <c r="D26" s="57" t="s">
        <v>24</v>
      </c>
      <c r="E26" s="36" t="s">
        <v>1070</v>
      </c>
      <c r="F26" s="57" t="s">
        <v>1003</v>
      </c>
      <c r="G26" s="30" t="s">
        <v>941</v>
      </c>
      <c r="H26" s="20" t="s">
        <v>941</v>
      </c>
      <c r="I26" s="71" t="s">
        <v>228</v>
      </c>
      <c r="J26" s="71" t="s">
        <v>228</v>
      </c>
      <c r="K26" s="144">
        <v>2015</v>
      </c>
      <c r="L26" s="89" t="s">
        <v>24</v>
      </c>
      <c r="M26" s="89"/>
      <c r="N26" s="19"/>
      <c r="O26" s="19"/>
      <c r="P26" s="19" t="s">
        <v>19</v>
      </c>
      <c r="Q26" s="131" t="s">
        <v>1004</v>
      </c>
      <c r="R26" s="89"/>
      <c r="S26" s="19" t="s">
        <v>276</v>
      </c>
      <c r="T26" s="89" t="s">
        <v>276</v>
      </c>
      <c r="U26" s="89" t="s">
        <v>1005</v>
      </c>
      <c r="V26" s="146" t="s">
        <v>96</v>
      </c>
      <c r="W26" s="19" t="s">
        <v>96</v>
      </c>
      <c r="X26" s="89"/>
      <c r="Y26" s="89"/>
      <c r="Z26" s="89" t="s">
        <v>1006</v>
      </c>
      <c r="AA26" s="71">
        <v>0.16</v>
      </c>
      <c r="AB26" s="71">
        <v>0.24</v>
      </c>
      <c r="AC26" s="144" t="s">
        <v>1079</v>
      </c>
      <c r="AD26" s="89" t="s">
        <v>1071</v>
      </c>
      <c r="AE26" s="63">
        <v>0.16</v>
      </c>
      <c r="AF26" s="63">
        <v>0.24</v>
      </c>
      <c r="AG26" s="89"/>
      <c r="AH26" s="89" t="s">
        <v>24</v>
      </c>
      <c r="AI26" s="131" t="s">
        <v>1007</v>
      </c>
      <c r="AJ26" s="89"/>
      <c r="AK26" s="89">
        <v>100000</v>
      </c>
      <c r="AL26" s="89">
        <v>50000000</v>
      </c>
      <c r="AM26" s="19">
        <v>1.4999999999999999E-2</v>
      </c>
      <c r="AN26" s="147">
        <f>SUM(AK26*AM26)</f>
        <v>1500</v>
      </c>
      <c r="AO26" s="147">
        <f>SUM(AL26*AM26)</f>
        <v>750000</v>
      </c>
      <c r="AP26" s="89"/>
      <c r="AQ26" s="89" t="s">
        <v>1008</v>
      </c>
      <c r="AR26" s="89" t="s">
        <v>96</v>
      </c>
      <c r="AS26" s="89" t="s">
        <v>24</v>
      </c>
      <c r="AT26" s="89" t="s">
        <v>1009</v>
      </c>
      <c r="AU26" s="89"/>
      <c r="AV26" s="89"/>
      <c r="AW26" s="89"/>
      <c r="AX26" s="89" t="s">
        <v>346</v>
      </c>
      <c r="AY26" s="89"/>
      <c r="AZ26" s="89"/>
      <c r="BA26" s="89"/>
      <c r="BB26" s="89"/>
      <c r="BC26" s="89" t="s">
        <v>24</v>
      </c>
      <c r="BD26" s="89" t="s">
        <v>96</v>
      </c>
      <c r="BE26" s="89" t="s">
        <v>96</v>
      </c>
      <c r="BF26" s="89"/>
      <c r="BG26" s="19">
        <f>IF(($BD$3:$BD$77="yes")+($BE$3:$BE$77="yes"),1,0)</f>
        <v>0</v>
      </c>
      <c r="BH26" s="89"/>
      <c r="BI26" s="89"/>
      <c r="BJ26" s="89"/>
      <c r="BK26" s="89"/>
      <c r="BL26" s="19" t="s">
        <v>1275</v>
      </c>
      <c r="BM26" s="89" t="s">
        <v>24</v>
      </c>
      <c r="BN26" s="89"/>
      <c r="BO26" s="89" t="s">
        <v>1010</v>
      </c>
      <c r="BP26" s="89"/>
      <c r="BQ26" s="89"/>
      <c r="BR26" s="89" t="s">
        <v>24</v>
      </c>
      <c r="BS26" s="89"/>
      <c r="BT26" s="89"/>
      <c r="BU26" s="146" t="s">
        <v>24</v>
      </c>
      <c r="BV26" s="89"/>
      <c r="BW26" s="89"/>
      <c r="BX26" s="89"/>
      <c r="BY26" s="89"/>
      <c r="BZ26" s="89">
        <v>1</v>
      </c>
      <c r="CA26" s="89"/>
      <c r="CB26" s="89">
        <v>1</v>
      </c>
      <c r="CC26" s="89">
        <v>1</v>
      </c>
      <c r="CD26" s="89">
        <v>1</v>
      </c>
      <c r="CE26" s="89">
        <v>1</v>
      </c>
      <c r="CF26" s="89">
        <v>1</v>
      </c>
      <c r="CG26" s="89"/>
      <c r="CH26" s="89">
        <v>1</v>
      </c>
      <c r="CI26" s="89">
        <v>1</v>
      </c>
      <c r="CJ26" s="89"/>
      <c r="CK26" s="89">
        <v>1</v>
      </c>
      <c r="CL26" s="89"/>
      <c r="CM26" s="89">
        <v>1</v>
      </c>
      <c r="CN26" s="89"/>
      <c r="CO26" s="19">
        <f>IF(($BW$3:$BW$79=1)+($BX$3:$BX$79=1),1,0)</f>
        <v>0</v>
      </c>
      <c r="CP26" s="19">
        <f>IF(($CB$3:$CB$79=1)+($CD$3:$CD$79=1)+($CE$3:$CE$79=1)+($CG$3:$CG$79=1)+($CF$3:$CF$79=1),1,0)</f>
        <v>1</v>
      </c>
      <c r="CQ26" s="19">
        <f>IF(($CK$3:$CK$79=1)+($CI$3:$CI$79=1)+($CM$3:$CM$79=1)+($BZ$3:$BZ$79=1),1,0)</f>
        <v>1</v>
      </c>
      <c r="CR26" s="19">
        <f>IF(($CC$3:$CC$79=1)+($CH$3:$CH$79=1),1,0)</f>
        <v>1</v>
      </c>
      <c r="CS26" s="19">
        <f>CA26</f>
        <v>0</v>
      </c>
      <c r="CT26" s="19">
        <f>IF(($BV$3:$BV$79=1)+($BY$3:$BY$79=1)+($CJ$3:$CJ$79=1)+($CL$3:$CL$79=1)+($CN$3:$CN$79=1),1,0)</f>
        <v>0</v>
      </c>
      <c r="CU26" s="89"/>
      <c r="CV26" s="89"/>
      <c r="CW26" s="89"/>
      <c r="CX26" s="89"/>
      <c r="CY26" s="89"/>
      <c r="CZ26" s="89"/>
      <c r="DA26" s="89"/>
    </row>
    <row r="27" spans="1:105" s="17" customFormat="1" ht="15" customHeight="1">
      <c r="A27" s="19" t="s">
        <v>77</v>
      </c>
      <c r="B27" s="19" t="s">
        <v>24</v>
      </c>
      <c r="C27" s="57" t="s">
        <v>1058</v>
      </c>
      <c r="D27" s="57" t="s">
        <v>24</v>
      </c>
      <c r="E27" s="36" t="s">
        <v>486</v>
      </c>
      <c r="F27" s="57" t="s">
        <v>1011</v>
      </c>
      <c r="G27" s="30" t="s">
        <v>942</v>
      </c>
      <c r="H27" s="20" t="s">
        <v>942</v>
      </c>
      <c r="I27" s="71" t="s">
        <v>821</v>
      </c>
      <c r="J27" s="71" t="s">
        <v>858</v>
      </c>
      <c r="K27" s="144">
        <v>2015</v>
      </c>
      <c r="L27" s="89"/>
      <c r="M27" s="89"/>
      <c r="N27" s="19"/>
      <c r="O27" s="19"/>
      <c r="P27" s="89"/>
      <c r="Q27" s="89"/>
      <c r="R27" s="89"/>
      <c r="S27" s="19" t="s">
        <v>276</v>
      </c>
      <c r="T27" s="89" t="s">
        <v>276</v>
      </c>
      <c r="U27" s="89"/>
      <c r="V27" s="146" t="s">
        <v>96</v>
      </c>
      <c r="W27" s="19" t="s">
        <v>24</v>
      </c>
      <c r="X27" s="89"/>
      <c r="Y27" s="89">
        <v>365</v>
      </c>
      <c r="Z27" s="89" t="s">
        <v>1012</v>
      </c>
      <c r="AA27" s="71">
        <v>0.18</v>
      </c>
      <c r="AB27" s="71">
        <v>0.24</v>
      </c>
      <c r="AC27" s="144" t="s">
        <v>1080</v>
      </c>
      <c r="AD27" s="89" t="s">
        <v>1013</v>
      </c>
      <c r="AE27" s="63">
        <v>0.18</v>
      </c>
      <c r="AF27" s="63">
        <v>0.24</v>
      </c>
      <c r="AG27" s="89"/>
      <c r="AH27" s="89"/>
      <c r="AI27" s="89"/>
      <c r="AJ27" s="89" t="s">
        <v>1014</v>
      </c>
      <c r="AK27" s="89"/>
      <c r="AL27" s="158">
        <v>25000000</v>
      </c>
      <c r="AM27" s="19">
        <v>1.4999999999999999E-2</v>
      </c>
      <c r="AN27" s="147"/>
      <c r="AO27" s="147">
        <f>SUM(AL27*AM27)</f>
        <v>375000</v>
      </c>
      <c r="AP27" s="89"/>
      <c r="AQ27" s="89" t="s">
        <v>1008</v>
      </c>
      <c r="AR27" s="89"/>
      <c r="AS27" s="89"/>
      <c r="AT27" s="89"/>
      <c r="AU27" s="89"/>
      <c r="AV27" s="89"/>
      <c r="AW27" s="89"/>
      <c r="AX27" s="89" t="s">
        <v>23</v>
      </c>
      <c r="AY27" s="89"/>
      <c r="AZ27" s="89"/>
      <c r="BA27" s="89"/>
      <c r="BB27" s="89"/>
      <c r="BC27" s="89"/>
      <c r="BD27" s="89" t="s">
        <v>24</v>
      </c>
      <c r="BE27" s="89" t="s">
        <v>96</v>
      </c>
      <c r="BF27" s="89" t="s">
        <v>1015</v>
      </c>
      <c r="BG27" s="19">
        <f>IF(($BD$3:$BD$77="yes")+($BE$3:$BE$77="yes"),1,0)</f>
        <v>1</v>
      </c>
      <c r="BH27" s="89"/>
      <c r="BI27" s="89"/>
      <c r="BJ27" s="89"/>
      <c r="BK27" s="89"/>
      <c r="BL27" s="19" t="s">
        <v>1275</v>
      </c>
      <c r="BM27" s="89" t="s">
        <v>24</v>
      </c>
      <c r="BN27" s="89"/>
      <c r="BO27" s="89" t="s">
        <v>1016</v>
      </c>
      <c r="BP27" s="89"/>
      <c r="BQ27" s="89"/>
      <c r="BR27" s="89" t="s">
        <v>24</v>
      </c>
      <c r="BS27" s="89"/>
      <c r="BT27" s="89"/>
      <c r="BU27" s="146" t="s">
        <v>24</v>
      </c>
      <c r="BV27" s="89"/>
      <c r="BW27" s="89"/>
      <c r="BX27" s="89"/>
      <c r="BY27" s="89"/>
      <c r="BZ27" s="89"/>
      <c r="CA27" s="89"/>
      <c r="CB27" s="89"/>
      <c r="CC27" s="89"/>
      <c r="CD27" s="89"/>
      <c r="CE27" s="89"/>
      <c r="CF27" s="89"/>
      <c r="CG27" s="89"/>
      <c r="CH27" s="89"/>
      <c r="CI27" s="89">
        <v>1</v>
      </c>
      <c r="CJ27" s="89"/>
      <c r="CK27" s="89">
        <v>1</v>
      </c>
      <c r="CL27" s="89"/>
      <c r="CM27" s="89"/>
      <c r="CN27" s="89"/>
      <c r="CO27" s="19">
        <f>IF(($BW$3:$BW$79=1)+($BX$3:$BX$79=1),1,0)</f>
        <v>0</v>
      </c>
      <c r="CP27" s="19">
        <f>IF(($CB$3:$CB$79=1)+($CD$3:$CD$79=1)+($CE$3:$CE$79=1)+($CG$3:$CG$79=1)+($CF$3:$CF$79=1),1,0)</f>
        <v>0</v>
      </c>
      <c r="CQ27" s="19">
        <f>IF(($CK$3:$CK$79=1)+($CI$3:$CI$79=1)+($CM$3:$CM$79=1)+($BZ$3:$BZ$79=1),1,0)</f>
        <v>1</v>
      </c>
      <c r="CR27" s="19">
        <f>IF(($CC$3:$CC$79=1)+($CH$3:$CH$79=1),1,0)</f>
        <v>0</v>
      </c>
      <c r="CS27" s="19">
        <f>CA27</f>
        <v>0</v>
      </c>
      <c r="CT27" s="19">
        <f>IF(($BV$3:$BV$79=1)+($BY$3:$BY$79=1)+($CJ$3:$CJ$79=1)+($CL$3:$CL$79=1)+($CN$3:$CN$79=1),1,0)</f>
        <v>0</v>
      </c>
      <c r="CU27" s="89" t="s">
        <v>1017</v>
      </c>
      <c r="CV27" s="89"/>
      <c r="CW27" s="89"/>
      <c r="CX27" s="89"/>
      <c r="CY27" s="89"/>
      <c r="CZ27" s="89"/>
      <c r="DA27" s="89"/>
    </row>
    <row r="28" spans="1:105" s="17" customFormat="1" ht="15" customHeight="1">
      <c r="A28" s="19" t="s">
        <v>77</v>
      </c>
      <c r="B28" s="19" t="s">
        <v>24</v>
      </c>
      <c r="C28" s="34" t="s">
        <v>828</v>
      </c>
      <c r="D28" s="57" t="s">
        <v>24</v>
      </c>
      <c r="E28" s="36" t="s">
        <v>1270</v>
      </c>
      <c r="F28" s="36" t="s">
        <v>342</v>
      </c>
      <c r="G28" s="20" t="s">
        <v>258</v>
      </c>
      <c r="H28" s="20" t="s">
        <v>258</v>
      </c>
      <c r="I28" s="19" t="s">
        <v>500</v>
      </c>
      <c r="J28" s="19" t="s">
        <v>228</v>
      </c>
      <c r="K28" s="19">
        <v>2015</v>
      </c>
      <c r="L28" s="19" t="s">
        <v>24</v>
      </c>
      <c r="M28" s="19"/>
      <c r="N28" s="19" t="s">
        <v>803</v>
      </c>
      <c r="O28" s="19"/>
      <c r="P28" s="19" t="s">
        <v>19</v>
      </c>
      <c r="Q28" s="19" t="s">
        <v>338</v>
      </c>
      <c r="R28" s="19" t="s">
        <v>802</v>
      </c>
      <c r="S28" s="19" t="s">
        <v>21</v>
      </c>
      <c r="T28" s="19" t="s">
        <v>21</v>
      </c>
      <c r="U28" s="19"/>
      <c r="V28" s="19" t="s">
        <v>24</v>
      </c>
      <c r="W28" s="19"/>
      <c r="X28" s="19"/>
      <c r="Y28" s="19"/>
      <c r="Z28" s="19"/>
      <c r="AA28" s="71"/>
      <c r="AB28" s="71"/>
      <c r="AC28" s="144"/>
      <c r="AD28" s="19"/>
      <c r="AE28" s="63"/>
      <c r="AF28" s="63"/>
      <c r="AG28" s="19"/>
      <c r="AH28" s="19"/>
      <c r="AI28" s="19"/>
      <c r="AJ28" s="19" t="s">
        <v>339</v>
      </c>
      <c r="AK28" s="145">
        <v>30000</v>
      </c>
      <c r="AL28" s="145">
        <v>200000</v>
      </c>
      <c r="AM28" s="19">
        <v>1.4999999999999999E-2</v>
      </c>
      <c r="AN28" s="147">
        <f>SUM(AK28*AM28)</f>
        <v>450</v>
      </c>
      <c r="AO28" s="147">
        <f>SUM(AL28*AM28)</f>
        <v>3000</v>
      </c>
      <c r="AP28" s="19"/>
      <c r="AQ28" s="19"/>
      <c r="AR28" s="19"/>
      <c r="AS28" s="19"/>
      <c r="AT28" s="19" t="s">
        <v>340</v>
      </c>
      <c r="AU28" s="19"/>
      <c r="AV28" s="19"/>
      <c r="AW28" s="19"/>
      <c r="AX28" s="19"/>
      <c r="AY28" s="19"/>
      <c r="AZ28" s="19"/>
      <c r="BA28" s="19"/>
      <c r="BB28" s="19"/>
      <c r="BC28" s="19"/>
      <c r="BD28" s="19"/>
      <c r="BE28" s="19"/>
      <c r="BF28" s="19"/>
      <c r="BG28" s="19">
        <f>IF(($BD$3:$BD$58="yes")+($BE$3:$BE$58="yes"),1,0)</f>
        <v>0</v>
      </c>
      <c r="BH28" s="19" t="s">
        <v>24</v>
      </c>
      <c r="BI28" s="19"/>
      <c r="BJ28" s="19"/>
      <c r="BK28" s="19"/>
      <c r="BL28" s="19" t="s">
        <v>1275</v>
      </c>
      <c r="BM28" s="19"/>
      <c r="BN28" s="19"/>
      <c r="BO28" s="19" t="s">
        <v>341</v>
      </c>
      <c r="BP28" s="19"/>
      <c r="BQ28" s="19"/>
      <c r="BR28" s="19" t="s">
        <v>24</v>
      </c>
      <c r="BS28" s="19"/>
      <c r="BT28" s="19" t="s">
        <v>303</v>
      </c>
      <c r="BU28" s="19"/>
      <c r="BV28" s="19"/>
      <c r="BW28" s="19"/>
      <c r="BX28" s="19"/>
      <c r="BY28" s="19"/>
      <c r="BZ28" s="19"/>
      <c r="CA28" s="19"/>
      <c r="CB28" s="19">
        <v>1</v>
      </c>
      <c r="CC28" s="19">
        <v>1</v>
      </c>
      <c r="CD28" s="19">
        <v>1</v>
      </c>
      <c r="CE28" s="19">
        <v>1</v>
      </c>
      <c r="CF28" s="19"/>
      <c r="CG28" s="19"/>
      <c r="CH28" s="19"/>
      <c r="CI28" s="19">
        <v>1</v>
      </c>
      <c r="CJ28" s="19"/>
      <c r="CK28" s="19"/>
      <c r="CL28" s="19"/>
      <c r="CM28" s="19">
        <v>1</v>
      </c>
      <c r="CN28" s="19"/>
      <c r="CO28" s="19">
        <f>IF(($BW$3:$BW$79=1)+($BX$3:$BX$79=1),1,0)</f>
        <v>0</v>
      </c>
      <c r="CP28" s="19">
        <f>IF(($CB$3:$CB$79=1)+($CD$3:$CD$79=1)+($CE$3:$CE$79=1)+($CG$3:$CG$79=1)+($CF$3:$CF$79=1),1,0)</f>
        <v>1</v>
      </c>
      <c r="CQ28" s="19">
        <f>IF(($CK$3:$CK$79=1)+($CI$3:$CI$79=1)+($CM$3:$CM$79=1)+($BZ$3:$BZ$79=1),1,0)</f>
        <v>1</v>
      </c>
      <c r="CR28" s="19">
        <f>IF(($CC$3:$CC$79=1)+($CH$3:$CH$79=1),1,0)</f>
        <v>1</v>
      </c>
      <c r="CS28" s="19">
        <f>CA28</f>
        <v>0</v>
      </c>
      <c r="CT28" s="19">
        <f>IF(($BV$3:$BV$79=1)+($BY$3:$BY$79=1)+($CJ$3:$CJ$79=1)+($CL$3:$CL$79=1)+($CN$3:$CN$79=1),1,0)</f>
        <v>0</v>
      </c>
      <c r="CU28" s="19" t="s">
        <v>801</v>
      </c>
      <c r="CV28" s="19"/>
      <c r="CW28" s="19"/>
      <c r="CX28" s="19"/>
      <c r="CY28" s="19"/>
      <c r="CZ28" s="19"/>
      <c r="DA28" s="19"/>
    </row>
    <row r="29" spans="1:105" s="17" customFormat="1" ht="15" customHeight="1">
      <c r="A29" s="32" t="s">
        <v>41</v>
      </c>
      <c r="B29" s="19" t="s">
        <v>24</v>
      </c>
      <c r="C29" s="57" t="s">
        <v>1322</v>
      </c>
      <c r="D29" s="57" t="s">
        <v>24</v>
      </c>
      <c r="E29" s="32"/>
      <c r="F29" s="32"/>
      <c r="G29" s="30" t="s">
        <v>614</v>
      </c>
      <c r="H29" s="30" t="s">
        <v>613</v>
      </c>
      <c r="I29" s="38" t="s">
        <v>500</v>
      </c>
      <c r="J29" s="38" t="s">
        <v>858</v>
      </c>
      <c r="K29" s="38">
        <v>2015</v>
      </c>
      <c r="L29" s="38" t="s">
        <v>24</v>
      </c>
      <c r="M29" s="38" t="s">
        <v>590</v>
      </c>
      <c r="N29" s="38" t="s">
        <v>614</v>
      </c>
      <c r="O29" s="38"/>
      <c r="P29" s="38" t="s">
        <v>108</v>
      </c>
      <c r="Q29" s="38"/>
      <c r="R29" s="38" t="s">
        <v>615</v>
      </c>
      <c r="S29" s="38" t="s">
        <v>1305</v>
      </c>
      <c r="T29" s="38" t="s">
        <v>94</v>
      </c>
      <c r="U29" s="38"/>
      <c r="V29" s="38" t="s">
        <v>24</v>
      </c>
      <c r="W29" s="19" t="s">
        <v>96</v>
      </c>
      <c r="X29" s="38">
        <v>30</v>
      </c>
      <c r="Y29" s="38">
        <v>180</v>
      </c>
      <c r="Z29" s="38"/>
      <c r="AA29" s="112">
        <v>1.1599999999999999E-2</v>
      </c>
      <c r="AB29" s="64">
        <v>1.1599999999999999E-2</v>
      </c>
      <c r="AC29" s="150" t="s">
        <v>1078</v>
      </c>
      <c r="AD29" s="38"/>
      <c r="AE29" s="68">
        <v>0.13919999999999999</v>
      </c>
      <c r="AF29" s="68">
        <v>0.13919999999999999</v>
      </c>
      <c r="AG29" s="38"/>
      <c r="AH29" s="38" t="s">
        <v>24</v>
      </c>
      <c r="AI29" s="38" t="s">
        <v>672</v>
      </c>
      <c r="AJ29" s="38"/>
      <c r="AK29" s="151">
        <v>50</v>
      </c>
      <c r="AL29" s="151">
        <v>1000000</v>
      </c>
      <c r="AM29" s="19">
        <v>9.7999999999999997E-3</v>
      </c>
      <c r="AN29" s="147">
        <f>SUM(AK29*AM29)</f>
        <v>0.49</v>
      </c>
      <c r="AO29" s="147">
        <f>SUM(AL29*AM29)</f>
        <v>9800</v>
      </c>
      <c r="AP29" s="152"/>
      <c r="AQ29" s="38" t="s">
        <v>22</v>
      </c>
      <c r="AR29" s="38" t="s">
        <v>96</v>
      </c>
      <c r="AS29" s="19" t="s">
        <v>24</v>
      </c>
      <c r="AT29" s="38" t="s">
        <v>695</v>
      </c>
      <c r="AU29" s="38"/>
      <c r="AV29" s="38" t="s">
        <v>616</v>
      </c>
      <c r="AW29" s="38"/>
      <c r="AX29" s="38" t="s">
        <v>23</v>
      </c>
      <c r="AY29" s="38"/>
      <c r="AZ29" s="38"/>
      <c r="BA29" s="38"/>
      <c r="BB29" s="38"/>
      <c r="BC29" s="38" t="s">
        <v>24</v>
      </c>
      <c r="BD29" s="38" t="s">
        <v>24</v>
      </c>
      <c r="BE29" s="38"/>
      <c r="BF29" s="38" t="s">
        <v>617</v>
      </c>
      <c r="BG29" s="19">
        <f>IF(($BD$3:$BD$58="yes")+($BE$3:$BE$58="yes"),1,0)</f>
        <v>1</v>
      </c>
      <c r="BH29" s="38"/>
      <c r="BI29" s="38"/>
      <c r="BJ29" s="38"/>
      <c r="BK29" s="38"/>
      <c r="BL29" s="38" t="s">
        <v>1275</v>
      </c>
      <c r="BM29" s="38"/>
      <c r="BN29" s="38"/>
      <c r="BO29" s="38"/>
      <c r="BP29" s="19" t="s">
        <v>24</v>
      </c>
      <c r="BQ29" s="38" t="s">
        <v>694</v>
      </c>
      <c r="BR29" s="19" t="s">
        <v>24</v>
      </c>
      <c r="BS29" s="38"/>
      <c r="BT29" s="38"/>
      <c r="BU29" s="146" t="s">
        <v>24</v>
      </c>
      <c r="BV29" s="38"/>
      <c r="BW29" s="38">
        <v>1</v>
      </c>
      <c r="BX29" s="38">
        <v>1</v>
      </c>
      <c r="BY29" s="38"/>
      <c r="BZ29" s="38">
        <v>1</v>
      </c>
      <c r="CA29" s="38">
        <v>1</v>
      </c>
      <c r="CB29" s="38">
        <v>1</v>
      </c>
      <c r="CC29" s="38"/>
      <c r="CD29" s="38">
        <v>1</v>
      </c>
      <c r="CE29" s="38">
        <v>1</v>
      </c>
      <c r="CF29" s="38">
        <v>1</v>
      </c>
      <c r="CG29" s="38">
        <v>1</v>
      </c>
      <c r="CH29" s="38"/>
      <c r="CI29" s="38"/>
      <c r="CJ29" s="38"/>
      <c r="CK29" s="38"/>
      <c r="CL29" s="38"/>
      <c r="CM29" s="38"/>
      <c r="CN29" s="38"/>
      <c r="CO29" s="19">
        <f>IF(($BW$3:$BW$79=1)+($BX$3:$BX$79=1),1,0)</f>
        <v>1</v>
      </c>
      <c r="CP29" s="19">
        <f>IF(($CB$3:$CB$79=1)+($CD$3:$CD$79=1)+($CE$3:$CE$79=1)+($CG$3:$CG$79=1)+($CF$3:$CF$79=1),1,0)</f>
        <v>1</v>
      </c>
      <c r="CQ29" s="19">
        <f>IF(($CK$3:$CK$79=1)+($CI$3:$CI$79=1)+($CM$3:$CM$79=1)+($BZ$3:$BZ$79=1),1,0)</f>
        <v>1</v>
      </c>
      <c r="CR29" s="19">
        <f>IF(($CC$3:$CC$79=1)+($CH$3:$CH$79=1),1,0)</f>
        <v>0</v>
      </c>
      <c r="CS29" s="19">
        <f>CA29</f>
        <v>1</v>
      </c>
      <c r="CT29" s="19">
        <f>IF(($BV$3:$BV$79=1)+($BY$3:$BY$79=1)+($CJ$3:$CJ$79=1)+($CL$3:$CL$79=1)+($CN$3:$CN$79=1),1,0)</f>
        <v>0</v>
      </c>
      <c r="CU29" s="38" t="s">
        <v>693</v>
      </c>
      <c r="CV29" s="19"/>
      <c r="CW29" s="19"/>
      <c r="CX29" s="19"/>
      <c r="CY29" s="19"/>
      <c r="CZ29" s="19"/>
      <c r="DA29" s="19"/>
    </row>
    <row r="30" spans="1:105" s="17" customFormat="1" ht="15" customHeight="1">
      <c r="A30" s="19" t="s">
        <v>506</v>
      </c>
      <c r="B30" s="19" t="s">
        <v>24</v>
      </c>
      <c r="C30" s="36" t="s">
        <v>547</v>
      </c>
      <c r="D30" s="34" t="s">
        <v>96</v>
      </c>
      <c r="E30" s="36"/>
      <c r="F30" s="36"/>
      <c r="G30" s="30" t="s">
        <v>548</v>
      </c>
      <c r="H30" s="20" t="s">
        <v>549</v>
      </c>
      <c r="I30" s="19" t="s">
        <v>821</v>
      </c>
      <c r="J30" s="38" t="s">
        <v>858</v>
      </c>
      <c r="K30" s="19">
        <v>2015</v>
      </c>
      <c r="L30" s="19"/>
      <c r="M30" s="19"/>
      <c r="N30" s="19"/>
      <c r="O30" s="19"/>
      <c r="P30" s="19"/>
      <c r="Q30" s="19"/>
      <c r="R30" s="19"/>
      <c r="S30" s="19" t="s">
        <v>276</v>
      </c>
      <c r="T30" s="19" t="s">
        <v>276</v>
      </c>
      <c r="U30" s="19" t="s">
        <v>550</v>
      </c>
      <c r="V30" s="19"/>
      <c r="W30" s="19" t="s">
        <v>24</v>
      </c>
      <c r="X30" s="19">
        <v>7</v>
      </c>
      <c r="Y30" s="19">
        <v>30</v>
      </c>
      <c r="Z30" s="19" t="s">
        <v>551</v>
      </c>
      <c r="AA30" s="70"/>
      <c r="AB30" s="71">
        <v>2.4</v>
      </c>
      <c r="AC30" s="156" t="s">
        <v>1079</v>
      </c>
      <c r="AD30" s="19" t="s">
        <v>930</v>
      </c>
      <c r="AE30" s="64"/>
      <c r="AF30" s="64">
        <v>2.4</v>
      </c>
      <c r="AG30" s="19">
        <v>1</v>
      </c>
      <c r="AH30" s="19" t="s">
        <v>24</v>
      </c>
      <c r="AI30" s="19" t="s">
        <v>552</v>
      </c>
      <c r="AJ30" s="19" t="s">
        <v>553</v>
      </c>
      <c r="AK30" s="145">
        <v>10000</v>
      </c>
      <c r="AL30" s="145">
        <v>60000</v>
      </c>
      <c r="AM30" s="146">
        <v>3.2000000000000002E-3</v>
      </c>
      <c r="AN30" s="147">
        <f>SUM(AK30*AM30)</f>
        <v>32</v>
      </c>
      <c r="AO30" s="147">
        <f>SUM(AL30*AM30)</f>
        <v>192</v>
      </c>
      <c r="AP30" s="19" t="s">
        <v>554</v>
      </c>
      <c r="AQ30" s="19" t="s">
        <v>219</v>
      </c>
      <c r="AR30" s="19" t="s">
        <v>96</v>
      </c>
      <c r="AS30" s="19" t="s">
        <v>24</v>
      </c>
      <c r="AT30" s="19" t="s">
        <v>555</v>
      </c>
      <c r="AU30" s="19"/>
      <c r="AV30" s="19" t="s">
        <v>556</v>
      </c>
      <c r="AW30" s="19" t="s">
        <v>519</v>
      </c>
      <c r="AX30" s="19" t="s">
        <v>23</v>
      </c>
      <c r="AY30" s="19"/>
      <c r="AZ30" s="19"/>
      <c r="BA30" s="19" t="s">
        <v>24</v>
      </c>
      <c r="BB30" s="19" t="s">
        <v>557</v>
      </c>
      <c r="BC30" s="19" t="s">
        <v>24</v>
      </c>
      <c r="BD30" s="19"/>
      <c r="BE30" s="19"/>
      <c r="BF30" s="19"/>
      <c r="BG30" s="19">
        <f>IF(($BD$3:$BD$58="yes")+($BE$3:$BE$58="yes"),1,0)</f>
        <v>0</v>
      </c>
      <c r="BH30" s="19"/>
      <c r="BI30" s="19"/>
      <c r="BJ30" s="19"/>
      <c r="BK30" s="19"/>
      <c r="BL30" s="19" t="s">
        <v>1275</v>
      </c>
      <c r="BM30" s="19"/>
      <c r="BN30" s="19"/>
      <c r="BO30" s="19"/>
      <c r="BP30" s="19" t="s">
        <v>24</v>
      </c>
      <c r="BQ30" s="19" t="s">
        <v>558</v>
      </c>
      <c r="BR30" s="19" t="s">
        <v>24</v>
      </c>
      <c r="BS30" s="19"/>
      <c r="BT30" s="19"/>
      <c r="BU30" s="146" t="s">
        <v>24</v>
      </c>
      <c r="BV30" s="19"/>
      <c r="BW30" s="19"/>
      <c r="BX30" s="19"/>
      <c r="BY30" s="19"/>
      <c r="BZ30" s="19"/>
      <c r="CA30" s="19"/>
      <c r="CB30" s="19"/>
      <c r="CC30" s="19">
        <v>1</v>
      </c>
      <c r="CD30" s="19"/>
      <c r="CE30" s="19"/>
      <c r="CF30" s="19"/>
      <c r="CG30" s="19"/>
      <c r="CH30" s="19"/>
      <c r="CI30" s="19"/>
      <c r="CJ30" s="19"/>
      <c r="CK30" s="19">
        <v>1</v>
      </c>
      <c r="CL30" s="19"/>
      <c r="CM30" s="19"/>
      <c r="CN30" s="19"/>
      <c r="CO30" s="19">
        <f>IF(($BW$3:$BW$79=1)+($BX$3:$BX$79=1),1,0)</f>
        <v>0</v>
      </c>
      <c r="CP30" s="19">
        <f>IF(($CB$3:$CB$79=1)+($CD$3:$CD$79=1)+($CE$3:$CE$79=1)+($CG$3:$CG$79=1)+($CF$3:$CF$79=1),1,0)</f>
        <v>0</v>
      </c>
      <c r="CQ30" s="19">
        <f>IF(($CK$3:$CK$79=1)+($CI$3:$CI$79=1)+($CM$3:$CM$79=1)+($BZ$3:$BZ$79=1),1,0)</f>
        <v>1</v>
      </c>
      <c r="CR30" s="19">
        <f>IF(($CC$3:$CC$79=1)+($CH$3:$CH$79=1),1,0)</f>
        <v>1</v>
      </c>
      <c r="CS30" s="19">
        <f>CA30</f>
        <v>0</v>
      </c>
      <c r="CT30" s="19">
        <f>IF(($BV$3:$BV$79=1)+($BY$3:$BY$79=1)+($CJ$3:$CJ$79=1)+($CL$3:$CL$79=1)+($CN$3:$CN$79=1),1,0)</f>
        <v>0</v>
      </c>
      <c r="CU30" s="19" t="s">
        <v>559</v>
      </c>
      <c r="CV30" s="19"/>
      <c r="CW30" s="19"/>
      <c r="CX30" s="19"/>
      <c r="CY30" s="19"/>
      <c r="CZ30" s="19"/>
      <c r="DA30" s="19"/>
    </row>
    <row r="31" spans="1:105" s="17" customFormat="1">
      <c r="A31" s="19" t="s">
        <v>77</v>
      </c>
      <c r="B31" s="19" t="s">
        <v>24</v>
      </c>
      <c r="C31" s="57" t="s">
        <v>943</v>
      </c>
      <c r="D31" s="57" t="s">
        <v>24</v>
      </c>
      <c r="E31" s="36" t="s">
        <v>1270</v>
      </c>
      <c r="F31" s="57" t="s">
        <v>1018</v>
      </c>
      <c r="G31" s="30" t="s">
        <v>944</v>
      </c>
      <c r="H31" s="20" t="s">
        <v>944</v>
      </c>
      <c r="I31" s="71" t="s">
        <v>821</v>
      </c>
      <c r="J31" s="71" t="s">
        <v>819</v>
      </c>
      <c r="K31" s="144">
        <v>2015</v>
      </c>
      <c r="L31" s="89"/>
      <c r="M31" s="89"/>
      <c r="N31" s="19"/>
      <c r="O31" s="19"/>
      <c r="P31" s="19" t="s">
        <v>19</v>
      </c>
      <c r="Q31" s="89" t="s">
        <v>1019</v>
      </c>
      <c r="R31" s="89"/>
      <c r="S31" s="19" t="s">
        <v>565</v>
      </c>
      <c r="T31" s="19" t="s">
        <v>565</v>
      </c>
      <c r="U31" s="89" t="s">
        <v>1020</v>
      </c>
      <c r="V31" s="146" t="s">
        <v>96</v>
      </c>
      <c r="W31" s="19" t="s">
        <v>96</v>
      </c>
      <c r="X31" s="89">
        <f>3*30</f>
        <v>90</v>
      </c>
      <c r="Y31" s="89">
        <v>365</v>
      </c>
      <c r="Z31" s="89" t="s">
        <v>1021</v>
      </c>
      <c r="AA31" s="71">
        <v>0.05</v>
      </c>
      <c r="AB31" s="71">
        <v>0.15</v>
      </c>
      <c r="AC31" s="155" t="s">
        <v>1068</v>
      </c>
      <c r="AD31" s="89" t="s">
        <v>1022</v>
      </c>
      <c r="AE31" s="63">
        <v>0.05</v>
      </c>
      <c r="AF31" s="63">
        <v>0.05</v>
      </c>
      <c r="AG31" s="89"/>
      <c r="AH31" s="89"/>
      <c r="AI31" s="89" t="s">
        <v>1023</v>
      </c>
      <c r="AJ31" s="89" t="s">
        <v>412</v>
      </c>
      <c r="AK31" s="89">
        <v>1000</v>
      </c>
      <c r="AL31" s="89">
        <v>100000</v>
      </c>
      <c r="AM31" s="19">
        <v>1.4999999999999999E-2</v>
      </c>
      <c r="AN31" s="147">
        <f>SUM(AK31*AM31)</f>
        <v>15</v>
      </c>
      <c r="AO31" s="147">
        <f>SUM(AL31*AM31)</f>
        <v>1500</v>
      </c>
      <c r="AP31" s="89"/>
      <c r="AQ31" s="89"/>
      <c r="AR31" s="89" t="s">
        <v>96</v>
      </c>
      <c r="AS31" s="89" t="s">
        <v>24</v>
      </c>
      <c r="AT31" s="89" t="s">
        <v>1024</v>
      </c>
      <c r="AU31" s="89" t="s">
        <v>24</v>
      </c>
      <c r="AV31" s="89" t="s">
        <v>1025</v>
      </c>
      <c r="AW31" s="89" t="s">
        <v>1026</v>
      </c>
      <c r="AX31" s="89" t="s">
        <v>23</v>
      </c>
      <c r="AY31" s="159">
        <v>5.0000000000000001E-3</v>
      </c>
      <c r="AZ31" s="89"/>
      <c r="BA31" s="89"/>
      <c r="BB31" s="89" t="s">
        <v>1027</v>
      </c>
      <c r="BC31" s="89" t="s">
        <v>24</v>
      </c>
      <c r="BD31" s="89" t="s">
        <v>96</v>
      </c>
      <c r="BE31" s="89" t="s">
        <v>96</v>
      </c>
      <c r="BF31" s="89"/>
      <c r="BG31" s="19">
        <f>IF(($BD$3:$BD$77="yes")+($BE$3:$BE$77="yes"),1,0)</f>
        <v>0</v>
      </c>
      <c r="BH31" s="89" t="s">
        <v>24</v>
      </c>
      <c r="BI31" s="89"/>
      <c r="BJ31" s="89"/>
      <c r="BK31" s="89"/>
      <c r="BL31" s="38" t="s">
        <v>1275</v>
      </c>
      <c r="BM31" s="89"/>
      <c r="BN31" s="89"/>
      <c r="BO31" s="89" t="s">
        <v>1028</v>
      </c>
      <c r="BP31" s="89" t="s">
        <v>24</v>
      </c>
      <c r="BQ31" s="89" t="s">
        <v>1029</v>
      </c>
      <c r="BR31" s="89" t="s">
        <v>24</v>
      </c>
      <c r="BS31" s="89"/>
      <c r="BT31" s="89"/>
      <c r="BU31" s="146" t="s">
        <v>24</v>
      </c>
      <c r="BV31" s="89"/>
      <c r="BW31" s="89"/>
      <c r="BX31" s="89"/>
      <c r="BY31" s="89"/>
      <c r="BZ31" s="89">
        <v>1</v>
      </c>
      <c r="CA31" s="89">
        <v>1</v>
      </c>
      <c r="CB31" s="89">
        <v>1</v>
      </c>
      <c r="CC31" s="89">
        <v>1</v>
      </c>
      <c r="CD31" s="89">
        <v>1</v>
      </c>
      <c r="CE31" s="89"/>
      <c r="CF31" s="89">
        <v>1</v>
      </c>
      <c r="CG31" s="89"/>
      <c r="CH31" s="89"/>
      <c r="CI31" s="89">
        <v>1</v>
      </c>
      <c r="CJ31" s="89"/>
      <c r="CK31" s="89">
        <v>1</v>
      </c>
      <c r="CL31" s="89"/>
      <c r="CM31" s="89">
        <v>1</v>
      </c>
      <c r="CN31" s="89"/>
      <c r="CO31" s="19">
        <f>IF(($BW$3:$BW$79=1)+($BX$3:$BX$79=1),1,0)</f>
        <v>0</v>
      </c>
      <c r="CP31" s="19">
        <f>IF(($CB$3:$CB$79=1)+($CD$3:$CD$79=1)+($CE$3:$CE$79=1)+($CG$3:$CG$79=1)+($CF$3:$CF$79=1),1,0)</f>
        <v>1</v>
      </c>
      <c r="CQ31" s="19">
        <f>IF(($CK$3:$CK$79=1)+($CI$3:$CI$79=1)+($CM$3:$CM$79=1)+($BZ$3:$BZ$79=1),1,0)</f>
        <v>1</v>
      </c>
      <c r="CR31" s="19">
        <f>IF(($CC$3:$CC$79=1)+($CH$3:$CH$79=1),1,0)</f>
        <v>1</v>
      </c>
      <c r="CS31" s="19">
        <f>CA31</f>
        <v>1</v>
      </c>
      <c r="CT31" s="19">
        <f>IF(($BV$3:$BV$79=1)+($BY$3:$BY$79=1)+($CJ$3:$CJ$79=1)+($CL$3:$CL$79=1)+($CN$3:$CN$79=1),1,0)</f>
        <v>0</v>
      </c>
      <c r="CU31" s="89"/>
      <c r="CV31" s="89"/>
      <c r="CW31" s="89"/>
      <c r="CX31" s="89"/>
      <c r="CY31" s="89"/>
      <c r="CZ31" s="89"/>
      <c r="DA31" s="89"/>
    </row>
    <row r="32" spans="1:105" s="17" customFormat="1" ht="15" customHeight="1">
      <c r="A32" s="32" t="s">
        <v>41</v>
      </c>
      <c r="B32" s="19" t="s">
        <v>24</v>
      </c>
      <c r="C32" s="57" t="s">
        <v>1323</v>
      </c>
      <c r="D32" s="53"/>
      <c r="E32" s="32"/>
      <c r="F32" s="32"/>
      <c r="G32" s="30" t="s">
        <v>608</v>
      </c>
      <c r="H32" s="30" t="s">
        <v>683</v>
      </c>
      <c r="I32" s="38" t="s">
        <v>500</v>
      </c>
      <c r="J32" s="38" t="s">
        <v>858</v>
      </c>
      <c r="K32" s="38">
        <v>2015</v>
      </c>
      <c r="L32" s="38" t="s">
        <v>24</v>
      </c>
      <c r="M32" s="38" t="s">
        <v>590</v>
      </c>
      <c r="N32" s="38" t="s">
        <v>609</v>
      </c>
      <c r="O32" s="38"/>
      <c r="P32" s="38" t="s">
        <v>108</v>
      </c>
      <c r="Q32" s="38"/>
      <c r="R32" s="38"/>
      <c r="S32" s="38" t="s">
        <v>610</v>
      </c>
      <c r="T32" s="38" t="s">
        <v>94</v>
      </c>
      <c r="U32" s="38" t="s">
        <v>692</v>
      </c>
      <c r="V32" s="146" t="s">
        <v>96</v>
      </c>
      <c r="W32" s="19" t="s">
        <v>24</v>
      </c>
      <c r="X32" s="38">
        <v>7</v>
      </c>
      <c r="Y32" s="38">
        <v>365</v>
      </c>
      <c r="Z32" s="38" t="s">
        <v>685</v>
      </c>
      <c r="AA32" s="72"/>
      <c r="AB32" s="72"/>
      <c r="AC32" s="150"/>
      <c r="AD32" s="55"/>
      <c r="AE32" s="68"/>
      <c r="AF32" s="68"/>
      <c r="AG32" s="38" t="s">
        <v>323</v>
      </c>
      <c r="AH32" s="38" t="s">
        <v>24</v>
      </c>
      <c r="AI32" s="38" t="s">
        <v>611</v>
      </c>
      <c r="AJ32" s="38" t="s">
        <v>612</v>
      </c>
      <c r="AK32" s="151">
        <v>500</v>
      </c>
      <c r="AL32" s="151">
        <v>13000</v>
      </c>
      <c r="AM32" s="19">
        <v>9.7999999999999997E-3</v>
      </c>
      <c r="AN32" s="147">
        <f>SUM(AK32*AM32)</f>
        <v>4.8999999999999995</v>
      </c>
      <c r="AO32" s="147">
        <f>SUM(AL32*AM32)</f>
        <v>127.39999999999999</v>
      </c>
      <c r="AP32" s="152"/>
      <c r="AQ32" s="38" t="s">
        <v>688</v>
      </c>
      <c r="AR32" s="38"/>
      <c r="AS32" s="38"/>
      <c r="AT32" s="38"/>
      <c r="AU32" s="38"/>
      <c r="AV32" s="38" t="s">
        <v>686</v>
      </c>
      <c r="AW32" s="38"/>
      <c r="AX32" s="38" t="s">
        <v>23</v>
      </c>
      <c r="AY32" s="38"/>
      <c r="AZ32" s="38" t="s">
        <v>687</v>
      </c>
      <c r="BA32" s="38"/>
      <c r="BB32" s="38"/>
      <c r="BC32" s="38" t="s">
        <v>24</v>
      </c>
      <c r="BD32" s="38" t="s">
        <v>24</v>
      </c>
      <c r="BE32" s="38"/>
      <c r="BF32" s="38" t="s">
        <v>689</v>
      </c>
      <c r="BG32" s="19">
        <f>IF(($BD$3:$BD$58="yes")+($BE$3:$BE$58="yes"),1,0)</f>
        <v>1</v>
      </c>
      <c r="BH32" s="38"/>
      <c r="BI32" s="38"/>
      <c r="BJ32" s="38"/>
      <c r="BK32" s="38"/>
      <c r="BL32" s="38" t="s">
        <v>1275</v>
      </c>
      <c r="BM32" s="38"/>
      <c r="BN32" s="38"/>
      <c r="BO32" s="38" t="s">
        <v>684</v>
      </c>
      <c r="BP32" s="38" t="s">
        <v>24</v>
      </c>
      <c r="BQ32" s="38" t="s">
        <v>690</v>
      </c>
      <c r="BR32" s="19" t="s">
        <v>24</v>
      </c>
      <c r="BS32" s="38" t="s">
        <v>96</v>
      </c>
      <c r="BT32" s="38"/>
      <c r="BU32" s="146" t="s">
        <v>24</v>
      </c>
      <c r="BV32" s="38"/>
      <c r="BW32" s="38"/>
      <c r="BX32" s="38">
        <v>1</v>
      </c>
      <c r="BY32" s="38"/>
      <c r="BZ32" s="38">
        <v>1</v>
      </c>
      <c r="CA32" s="38">
        <v>1</v>
      </c>
      <c r="CB32" s="38"/>
      <c r="CC32" s="38">
        <v>1</v>
      </c>
      <c r="CD32" s="38"/>
      <c r="CE32" s="38"/>
      <c r="CF32" s="38"/>
      <c r="CG32" s="38"/>
      <c r="CH32" s="38"/>
      <c r="CI32" s="38">
        <v>1</v>
      </c>
      <c r="CJ32" s="38"/>
      <c r="CK32" s="38">
        <v>1</v>
      </c>
      <c r="CL32" s="38"/>
      <c r="CM32" s="38">
        <v>1</v>
      </c>
      <c r="CN32" s="38"/>
      <c r="CO32" s="19">
        <f>IF(($BW$3:$BW$79=1)+($BX$3:$BX$79=1),1,0)</f>
        <v>1</v>
      </c>
      <c r="CP32" s="19">
        <f>IF(($CB$3:$CB$79=1)+($CD$3:$CD$79=1)+($CE$3:$CE$79=1)+($CG$3:$CG$79=1)+($CF$3:$CF$79=1),1,0)</f>
        <v>0</v>
      </c>
      <c r="CQ32" s="19">
        <f>IF(($CK$3:$CK$79=1)+($CI$3:$CI$79=1)+($CM$3:$CM$79=1)+($BZ$3:$BZ$79=1),1,0)</f>
        <v>1</v>
      </c>
      <c r="CR32" s="19">
        <f>IF(($CC$3:$CC$79=1)+($CH$3:$CH$79=1),1,0)</f>
        <v>1</v>
      </c>
      <c r="CS32" s="19">
        <f>CA32</f>
        <v>1</v>
      </c>
      <c r="CT32" s="19">
        <f>IF(($BV$3:$BV$79=1)+($BY$3:$BY$79=1)+($CJ$3:$CJ$79=1)+($CL$3:$CL$79=1)+($CN$3:$CN$79=1),1,0)</f>
        <v>0</v>
      </c>
      <c r="CU32" s="38" t="s">
        <v>691</v>
      </c>
      <c r="CV32" s="19"/>
      <c r="CW32" s="19"/>
      <c r="CX32" s="19"/>
      <c r="CY32" s="19"/>
      <c r="CZ32" s="19"/>
      <c r="DA32" s="19"/>
    </row>
    <row r="33" spans="1:105" s="17" customFormat="1" ht="15" customHeight="1">
      <c r="A33" s="19" t="s">
        <v>77</v>
      </c>
      <c r="B33" s="19" t="s">
        <v>24</v>
      </c>
      <c r="C33" s="57" t="s">
        <v>246</v>
      </c>
      <c r="D33" s="36" t="s">
        <v>96</v>
      </c>
      <c r="E33" s="36"/>
      <c r="F33" s="36"/>
      <c r="G33" s="20" t="s">
        <v>247</v>
      </c>
      <c r="H33" s="20" t="s">
        <v>247</v>
      </c>
      <c r="I33" s="19" t="s">
        <v>819</v>
      </c>
      <c r="J33" s="19" t="s">
        <v>819</v>
      </c>
      <c r="K33" s="19">
        <v>2016</v>
      </c>
      <c r="L33" s="19" t="s">
        <v>96</v>
      </c>
      <c r="M33" s="19"/>
      <c r="N33" s="19"/>
      <c r="O33" s="19"/>
      <c r="P33" s="19" t="s">
        <v>398</v>
      </c>
      <c r="Q33" s="19" t="s">
        <v>399</v>
      </c>
      <c r="R33" s="19"/>
      <c r="S33" s="19" t="s">
        <v>276</v>
      </c>
      <c r="T33" s="19" t="s">
        <v>276</v>
      </c>
      <c r="U33" s="19" t="s">
        <v>201</v>
      </c>
      <c r="V33" s="19"/>
      <c r="W33" s="19" t="s">
        <v>96</v>
      </c>
      <c r="X33" s="19">
        <v>90</v>
      </c>
      <c r="Y33" s="19">
        <v>365</v>
      </c>
      <c r="Z33" s="19" t="s">
        <v>409</v>
      </c>
      <c r="AA33" s="71"/>
      <c r="AB33" s="71"/>
      <c r="AC33" s="144"/>
      <c r="AD33" s="19" t="s">
        <v>410</v>
      </c>
      <c r="AE33" s="63"/>
      <c r="AF33" s="63"/>
      <c r="AG33" s="19" t="s">
        <v>411</v>
      </c>
      <c r="AH33" s="19"/>
      <c r="AI33" s="19"/>
      <c r="AJ33" s="19" t="s">
        <v>412</v>
      </c>
      <c r="AK33" s="145">
        <v>1499</v>
      </c>
      <c r="AL33" s="145">
        <v>30000</v>
      </c>
      <c r="AM33" s="19">
        <v>1.4999999999999999E-2</v>
      </c>
      <c r="AN33" s="147">
        <f>SUM(AK33*AM33)</f>
        <v>22.484999999999999</v>
      </c>
      <c r="AO33" s="147">
        <f>SUM(AL33*AM33)</f>
        <v>450</v>
      </c>
      <c r="AP33" s="19" t="s">
        <v>413</v>
      </c>
      <c r="AQ33" s="19" t="s">
        <v>414</v>
      </c>
      <c r="AR33" s="19" t="s">
        <v>96</v>
      </c>
      <c r="AS33" s="19" t="s">
        <v>24</v>
      </c>
      <c r="AT33" s="19" t="s">
        <v>415</v>
      </c>
      <c r="AU33" s="19" t="s">
        <v>24</v>
      </c>
      <c r="AV33" s="19" t="s">
        <v>416</v>
      </c>
      <c r="AW33" s="19" t="s">
        <v>417</v>
      </c>
      <c r="AX33" s="19" t="s">
        <v>23</v>
      </c>
      <c r="AY33" s="19"/>
      <c r="AZ33" s="19"/>
      <c r="BA33" s="19" t="s">
        <v>24</v>
      </c>
      <c r="BB33" s="19" t="s">
        <v>418</v>
      </c>
      <c r="BC33" s="19" t="s">
        <v>24</v>
      </c>
      <c r="BD33" s="19" t="s">
        <v>96</v>
      </c>
      <c r="BE33" s="19" t="s">
        <v>96</v>
      </c>
      <c r="BF33" s="19"/>
      <c r="BG33" s="19">
        <f>IF(($BD$3:$BD$58="yes")+($BE$3:$BE$58="yes"),1,0)</f>
        <v>0</v>
      </c>
      <c r="BH33" s="19" t="s">
        <v>24</v>
      </c>
      <c r="BI33" s="19"/>
      <c r="BJ33" s="19"/>
      <c r="BK33" s="19"/>
      <c r="BL33" s="19" t="s">
        <v>24</v>
      </c>
      <c r="BM33" s="19"/>
      <c r="BN33" s="19"/>
      <c r="BO33" s="19" t="s">
        <v>419</v>
      </c>
      <c r="BP33" s="19" t="s">
        <v>24</v>
      </c>
      <c r="BQ33" s="19" t="s">
        <v>420</v>
      </c>
      <c r="BR33" s="19" t="s">
        <v>24</v>
      </c>
      <c r="BS33" s="19"/>
      <c r="BT33" s="19"/>
      <c r="BU33" s="146" t="s">
        <v>24</v>
      </c>
      <c r="BV33" s="19"/>
      <c r="BW33" s="19"/>
      <c r="BX33" s="19"/>
      <c r="BY33" s="19"/>
      <c r="BZ33" s="19">
        <v>1</v>
      </c>
      <c r="CA33" s="19">
        <v>1</v>
      </c>
      <c r="CB33" s="19"/>
      <c r="CC33" s="19"/>
      <c r="CD33" s="19"/>
      <c r="CE33" s="19">
        <v>1</v>
      </c>
      <c r="CF33" s="19"/>
      <c r="CG33" s="19"/>
      <c r="CH33" s="19"/>
      <c r="CI33" s="19"/>
      <c r="CJ33" s="19"/>
      <c r="CK33" s="19"/>
      <c r="CL33" s="19"/>
      <c r="CM33" s="19"/>
      <c r="CN33" s="19"/>
      <c r="CO33" s="19">
        <f>IF(($BW$3:$BW$79=1)+($BX$3:$BX$79=1),1,0)</f>
        <v>0</v>
      </c>
      <c r="CP33" s="19">
        <f>IF(($CB$3:$CB$79=1)+($CD$3:$CD$79=1)+($CE$3:$CE$79=1)+($CG$3:$CG$79=1)+($CF$3:$CF$79=1),1,0)</f>
        <v>1</v>
      </c>
      <c r="CQ33" s="19">
        <f>IF(($CK$3:$CK$79=1)+($CI$3:$CI$79=1)+($CM$3:$CM$79=1)+($BZ$3:$BZ$79=1),1,0)</f>
        <v>1</v>
      </c>
      <c r="CR33" s="19">
        <f>IF(($CC$3:$CC$79=1)+($CH$3:$CH$79=1),1,0)</f>
        <v>0</v>
      </c>
      <c r="CS33" s="19">
        <f>CA33</f>
        <v>1</v>
      </c>
      <c r="CT33" s="19">
        <f>IF(($BV$3:$BV$79=1)+($BY$3:$BY$79=1)+($CJ$3:$CJ$79=1)+($CL$3:$CL$79=1)+($CN$3:$CN$79=1),1,0)</f>
        <v>0</v>
      </c>
      <c r="CU33" s="19"/>
      <c r="CV33" s="19"/>
      <c r="CW33" s="19"/>
      <c r="CX33" s="19"/>
      <c r="CY33" s="19"/>
      <c r="CZ33" s="19"/>
      <c r="DA33" s="19"/>
    </row>
    <row r="34" spans="1:105" s="17" customFormat="1" ht="15" customHeight="1">
      <c r="A34" s="19" t="s">
        <v>77</v>
      </c>
      <c r="B34" s="19" t="s">
        <v>24</v>
      </c>
      <c r="C34" s="57" t="s">
        <v>945</v>
      </c>
      <c r="D34" s="36"/>
      <c r="E34" s="36"/>
      <c r="F34" s="57"/>
      <c r="G34" s="30" t="s">
        <v>1030</v>
      </c>
      <c r="H34" s="20" t="s">
        <v>946</v>
      </c>
      <c r="I34" s="71" t="s">
        <v>821</v>
      </c>
      <c r="J34" s="71" t="s">
        <v>819</v>
      </c>
      <c r="K34" s="144"/>
      <c r="L34" s="89"/>
      <c r="M34" s="89"/>
      <c r="N34" s="19"/>
      <c r="O34" s="19"/>
      <c r="P34" s="89" t="s">
        <v>24</v>
      </c>
      <c r="Q34" s="89" t="s">
        <v>1031</v>
      </c>
      <c r="R34" s="89"/>
      <c r="S34" s="19" t="s">
        <v>276</v>
      </c>
      <c r="T34" s="89" t="s">
        <v>276</v>
      </c>
      <c r="U34" s="89" t="s">
        <v>1032</v>
      </c>
      <c r="V34" s="146" t="s">
        <v>96</v>
      </c>
      <c r="W34" s="89"/>
      <c r="X34" s="89">
        <v>0</v>
      </c>
      <c r="Y34" s="89">
        <v>19</v>
      </c>
      <c r="Z34" s="89" t="s">
        <v>1329</v>
      </c>
      <c r="AA34" s="71"/>
      <c r="AB34" s="71"/>
      <c r="AC34" s="144"/>
      <c r="AD34" s="89" t="s">
        <v>1033</v>
      </c>
      <c r="AE34" s="63"/>
      <c r="AF34" s="63"/>
      <c r="AG34" s="89" t="s">
        <v>1034</v>
      </c>
      <c r="AH34" s="89"/>
      <c r="AI34" s="89" t="s">
        <v>1035</v>
      </c>
      <c r="AJ34" s="89"/>
      <c r="AK34" s="89"/>
      <c r="AL34" s="89">
        <v>2500</v>
      </c>
      <c r="AM34" s="19">
        <v>1.4999999999999999E-2</v>
      </c>
      <c r="AN34" s="147"/>
      <c r="AO34" s="147">
        <f>SUM(AL34*AM34)</f>
        <v>37.5</v>
      </c>
      <c r="AP34" s="89"/>
      <c r="AQ34" s="89"/>
      <c r="AR34" s="89" t="s">
        <v>96</v>
      </c>
      <c r="AS34" s="89" t="s">
        <v>24</v>
      </c>
      <c r="AT34" s="89" t="s">
        <v>1036</v>
      </c>
      <c r="AU34" s="89" t="s">
        <v>96</v>
      </c>
      <c r="AV34" s="89" t="s">
        <v>1037</v>
      </c>
      <c r="AW34" s="89" t="s">
        <v>1038</v>
      </c>
      <c r="AX34" s="89" t="s">
        <v>1039</v>
      </c>
      <c r="AY34" s="89"/>
      <c r="AZ34" s="89"/>
      <c r="BA34" s="89"/>
      <c r="BB34" s="89"/>
      <c r="BC34" s="89" t="s">
        <v>24</v>
      </c>
      <c r="BD34" s="89" t="s">
        <v>96</v>
      </c>
      <c r="BE34" s="89" t="s">
        <v>96</v>
      </c>
      <c r="BF34" s="89"/>
      <c r="BG34" s="19">
        <f>IF(($BD$3:$BD$77="yes")+($BE$3:$BE$77="yes"),1,0)</f>
        <v>0</v>
      </c>
      <c r="BH34" s="89" t="s">
        <v>24</v>
      </c>
      <c r="BI34" s="89"/>
      <c r="BJ34" s="89"/>
      <c r="BK34" s="89"/>
      <c r="BL34" s="19" t="s">
        <v>1275</v>
      </c>
      <c r="BM34" s="89"/>
      <c r="BN34" s="89"/>
      <c r="BO34" s="89" t="s">
        <v>1040</v>
      </c>
      <c r="BP34" s="89"/>
      <c r="BQ34" s="89"/>
      <c r="BR34" s="89" t="s">
        <v>24</v>
      </c>
      <c r="BS34" s="89"/>
      <c r="BT34" s="89"/>
      <c r="BU34" s="146" t="s">
        <v>24</v>
      </c>
      <c r="BV34" s="89"/>
      <c r="BW34" s="89"/>
      <c r="BX34" s="89"/>
      <c r="BY34" s="89"/>
      <c r="BZ34" s="89">
        <v>1</v>
      </c>
      <c r="CA34" s="89"/>
      <c r="CB34" s="89"/>
      <c r="CC34" s="89"/>
      <c r="CD34" s="89"/>
      <c r="CE34" s="89"/>
      <c r="CF34" s="89"/>
      <c r="CG34" s="89"/>
      <c r="CH34" s="89"/>
      <c r="CI34" s="89"/>
      <c r="CJ34" s="89"/>
      <c r="CK34" s="89"/>
      <c r="CL34" s="89"/>
      <c r="CM34" s="89"/>
      <c r="CN34" s="89"/>
      <c r="CO34" s="19">
        <f>IF(($BW$3:$BW$79=1)+($BX$3:$BX$79=1),1,0)</f>
        <v>0</v>
      </c>
      <c r="CP34" s="19">
        <f>IF(($CB$3:$CB$79=1)+($CD$3:$CD$79=1)+($CE$3:$CE$79=1)+($CG$3:$CG$79=1)+($CF$3:$CF$79=1),1,0)</f>
        <v>0</v>
      </c>
      <c r="CQ34" s="19">
        <f>IF(($CK$3:$CK$79=1)+($CI$3:$CI$79=1)+($CM$3:$CM$79=1)+($BZ$3:$BZ$79=1),1,0)</f>
        <v>1</v>
      </c>
      <c r="CR34" s="19">
        <f>IF(($CC$3:$CC$79=1)+($CH$3:$CH$79=1),1,0)</f>
        <v>0</v>
      </c>
      <c r="CS34" s="19">
        <f>CA34</f>
        <v>0</v>
      </c>
      <c r="CT34" s="19">
        <f>IF(($BV$3:$BV$79=1)+($BY$3:$BY$79=1)+($CJ$3:$CJ$79=1)+($CL$3:$CL$79=1)+($CN$3:$CN$79=1),1,0)</f>
        <v>0</v>
      </c>
      <c r="CU34" s="89"/>
      <c r="CV34" s="89"/>
      <c r="CW34" s="89"/>
      <c r="CX34" s="89"/>
      <c r="CY34" s="89"/>
      <c r="CZ34" s="89"/>
      <c r="DA34" s="89"/>
    </row>
    <row r="35" spans="1:105" s="17" customFormat="1" ht="15" customHeight="1">
      <c r="A35" s="19" t="s">
        <v>77</v>
      </c>
      <c r="B35" s="19" t="s">
        <v>24</v>
      </c>
      <c r="C35" s="57" t="s">
        <v>226</v>
      </c>
      <c r="D35" s="57" t="s">
        <v>24</v>
      </c>
      <c r="E35" s="36" t="s">
        <v>1270</v>
      </c>
      <c r="F35" s="57" t="s">
        <v>78</v>
      </c>
      <c r="G35" s="20" t="s">
        <v>227</v>
      </c>
      <c r="H35" s="20" t="s">
        <v>227</v>
      </c>
      <c r="I35" s="19" t="s">
        <v>228</v>
      </c>
      <c r="J35" s="19" t="s">
        <v>228</v>
      </c>
      <c r="K35" s="19">
        <v>2016</v>
      </c>
      <c r="L35" s="19" t="s">
        <v>96</v>
      </c>
      <c r="M35" s="19"/>
      <c r="N35" s="19"/>
      <c r="O35" s="19"/>
      <c r="P35" s="19" t="s">
        <v>228</v>
      </c>
      <c r="Q35" s="19" t="s">
        <v>229</v>
      </c>
      <c r="R35" s="19" t="s">
        <v>230</v>
      </c>
      <c r="S35" s="19" t="s">
        <v>276</v>
      </c>
      <c r="T35" s="19" t="s">
        <v>276</v>
      </c>
      <c r="U35" s="19" t="s">
        <v>231</v>
      </c>
      <c r="V35" s="19"/>
      <c r="W35" s="19" t="s">
        <v>24</v>
      </c>
      <c r="X35" s="19">
        <v>182.5</v>
      </c>
      <c r="Y35" s="19">
        <v>1080</v>
      </c>
      <c r="Z35" s="19"/>
      <c r="AA35" s="71">
        <v>0.2</v>
      </c>
      <c r="AB35" s="71">
        <v>0.24</v>
      </c>
      <c r="AC35" s="150" t="s">
        <v>1079</v>
      </c>
      <c r="AD35" s="19" t="s">
        <v>232</v>
      </c>
      <c r="AE35" s="68">
        <v>0.2</v>
      </c>
      <c r="AF35" s="68">
        <v>0.24</v>
      </c>
      <c r="AG35" s="19"/>
      <c r="AH35" s="19" t="s">
        <v>24</v>
      </c>
      <c r="AI35" s="19"/>
      <c r="AJ35" s="19"/>
      <c r="AK35" s="145">
        <v>25000</v>
      </c>
      <c r="AL35" s="145">
        <v>5000000</v>
      </c>
      <c r="AM35" s="19">
        <v>1.4999999999999999E-2</v>
      </c>
      <c r="AN35" s="147">
        <f>SUM(AK35*AM35)</f>
        <v>375</v>
      </c>
      <c r="AO35" s="147">
        <f>SUM(AL35*AM35)</f>
        <v>75000</v>
      </c>
      <c r="AP35" s="19"/>
      <c r="AQ35" s="19"/>
      <c r="AR35" s="19" t="s">
        <v>96</v>
      </c>
      <c r="AS35" s="19" t="s">
        <v>24</v>
      </c>
      <c r="AT35" s="19" t="s">
        <v>233</v>
      </c>
      <c r="AU35" s="19"/>
      <c r="AV35" s="19" t="s">
        <v>234</v>
      </c>
      <c r="AW35" s="19" t="s">
        <v>235</v>
      </c>
      <c r="AX35" s="19" t="s">
        <v>346</v>
      </c>
      <c r="AY35" s="19"/>
      <c r="AZ35" s="19"/>
      <c r="BA35" s="19" t="s">
        <v>24</v>
      </c>
      <c r="BB35" s="19" t="s">
        <v>376</v>
      </c>
      <c r="BC35" s="19"/>
      <c r="BD35" s="19"/>
      <c r="BE35" s="19"/>
      <c r="BF35" s="19"/>
      <c r="BG35" s="19">
        <f>IF(($BD$3:$BD$58="yes")+($BE$3:$BE$58="yes"),1,0)</f>
        <v>0</v>
      </c>
      <c r="BH35" s="19"/>
      <c r="BI35" s="19"/>
      <c r="BJ35" s="19"/>
      <c r="BK35" s="19"/>
      <c r="BL35" s="19" t="s">
        <v>1275</v>
      </c>
      <c r="BM35" s="19"/>
      <c r="BN35" s="19"/>
      <c r="BO35" s="19"/>
      <c r="BP35" s="19"/>
      <c r="BQ35" s="19"/>
      <c r="BR35" s="19" t="s">
        <v>24</v>
      </c>
      <c r="BS35" s="19"/>
      <c r="BT35" s="19"/>
      <c r="BU35" s="146" t="s">
        <v>24</v>
      </c>
      <c r="BV35" s="19">
        <v>1</v>
      </c>
      <c r="BW35" s="19">
        <v>1</v>
      </c>
      <c r="BX35" s="19">
        <v>1</v>
      </c>
      <c r="BY35" s="19"/>
      <c r="BZ35" s="19">
        <v>1</v>
      </c>
      <c r="CA35" s="19"/>
      <c r="CB35" s="19">
        <v>1</v>
      </c>
      <c r="CC35" s="19">
        <v>1</v>
      </c>
      <c r="CD35" s="19"/>
      <c r="CE35" s="19"/>
      <c r="CF35" s="19">
        <v>1</v>
      </c>
      <c r="CG35" s="19"/>
      <c r="CH35" s="19">
        <v>1</v>
      </c>
      <c r="CI35" s="19">
        <v>1</v>
      </c>
      <c r="CJ35" s="19"/>
      <c r="CK35" s="19"/>
      <c r="CL35" s="19"/>
      <c r="CM35" s="19"/>
      <c r="CN35" s="19"/>
      <c r="CO35" s="19">
        <f>IF(($BW$3:$BW$79=1)+($BX$3:$BX$79=1),1,0)</f>
        <v>1</v>
      </c>
      <c r="CP35" s="19">
        <f>IF(($CB$3:$CB$79=1)+($CD$3:$CD$79=1)+($CE$3:$CE$79=1)+($CG$3:$CG$79=1)+($CF$3:$CF$79=1),1,0)</f>
        <v>1</v>
      </c>
      <c r="CQ35" s="19">
        <f>IF(($CK$3:$CK$79=1)+($CI$3:$CI$79=1)+($CM$3:$CM$79=1)+($BZ$3:$BZ$79=1),1,0)</f>
        <v>1</v>
      </c>
      <c r="CR35" s="19">
        <f>IF(($CC$3:$CC$79=1)+($CH$3:$CH$79=1),1,0)</f>
        <v>1</v>
      </c>
      <c r="CS35" s="19">
        <f>CA35</f>
        <v>0</v>
      </c>
      <c r="CT35" s="19">
        <f>IF(($BV$3:$BV$79=1)+($BY$3:$BY$79=1)+($CJ$3:$CJ$79=1)+($CL$3:$CL$79=1)+($CN$3:$CN$79=1),1,0)</f>
        <v>1</v>
      </c>
      <c r="CU35" s="19" t="s">
        <v>237</v>
      </c>
      <c r="CV35" s="19"/>
      <c r="CW35" s="19"/>
      <c r="CX35" s="19"/>
      <c r="CY35" s="19"/>
      <c r="CZ35" s="19"/>
      <c r="DA35" s="19"/>
    </row>
    <row r="36" spans="1:105" s="17" customFormat="1" ht="15" customHeight="1">
      <c r="A36" s="19" t="s">
        <v>77</v>
      </c>
      <c r="B36" s="19" t="s">
        <v>24</v>
      </c>
      <c r="C36" s="57" t="s">
        <v>238</v>
      </c>
      <c r="D36" s="57" t="s">
        <v>24</v>
      </c>
      <c r="E36" s="36" t="s">
        <v>1271</v>
      </c>
      <c r="F36" s="36" t="s">
        <v>377</v>
      </c>
      <c r="G36" s="20" t="s">
        <v>239</v>
      </c>
      <c r="H36" s="20" t="s">
        <v>239</v>
      </c>
      <c r="I36" s="19" t="s">
        <v>228</v>
      </c>
      <c r="J36" s="19" t="s">
        <v>228</v>
      </c>
      <c r="K36" s="19">
        <v>2016</v>
      </c>
      <c r="L36" s="19"/>
      <c r="M36" s="19"/>
      <c r="N36" s="19"/>
      <c r="O36" s="19"/>
      <c r="P36" s="19" t="s">
        <v>228</v>
      </c>
      <c r="Q36" s="19" t="s">
        <v>229</v>
      </c>
      <c r="R36" s="19" t="s">
        <v>230</v>
      </c>
      <c r="S36" s="19" t="s">
        <v>276</v>
      </c>
      <c r="T36" s="19" t="s">
        <v>276</v>
      </c>
      <c r="U36" s="19" t="s">
        <v>231</v>
      </c>
      <c r="V36" s="19"/>
      <c r="W36" s="19" t="s">
        <v>24</v>
      </c>
      <c r="X36" s="19">
        <v>90</v>
      </c>
      <c r="Y36" s="19">
        <v>540</v>
      </c>
      <c r="Z36" s="19" t="s">
        <v>378</v>
      </c>
      <c r="AA36" s="71">
        <v>0.125</v>
      </c>
      <c r="AB36" s="71">
        <v>0.3</v>
      </c>
      <c r="AC36" s="150" t="s">
        <v>1068</v>
      </c>
      <c r="AD36" s="19"/>
      <c r="AE36" s="68">
        <v>0.125</v>
      </c>
      <c r="AF36" s="68">
        <v>0.3</v>
      </c>
      <c r="AG36" s="19"/>
      <c r="AH36" s="19" t="s">
        <v>24</v>
      </c>
      <c r="AI36" s="19" t="s">
        <v>379</v>
      </c>
      <c r="AJ36" s="19" t="s">
        <v>240</v>
      </c>
      <c r="AK36" s="145">
        <v>25000</v>
      </c>
      <c r="AL36" s="145">
        <v>250000</v>
      </c>
      <c r="AM36" s="19">
        <v>1.4999999999999999E-2</v>
      </c>
      <c r="AN36" s="147">
        <f>SUM(AK36*AM36)</f>
        <v>375</v>
      </c>
      <c r="AO36" s="147">
        <f>SUM(AL36*AM36)</f>
        <v>3750</v>
      </c>
      <c r="AP36" s="19"/>
      <c r="AQ36" s="19" t="s">
        <v>380</v>
      </c>
      <c r="AR36" s="19" t="s">
        <v>96</v>
      </c>
      <c r="AS36" s="19" t="s">
        <v>24</v>
      </c>
      <c r="AT36" s="19" t="s">
        <v>381</v>
      </c>
      <c r="AU36" s="19"/>
      <c r="AV36" s="19" t="s">
        <v>823</v>
      </c>
      <c r="AW36" s="19" t="s">
        <v>382</v>
      </c>
      <c r="AX36" s="19" t="s">
        <v>346</v>
      </c>
      <c r="AY36" s="71" t="s">
        <v>383</v>
      </c>
      <c r="AZ36" s="19"/>
      <c r="BA36" s="19"/>
      <c r="BB36" s="19" t="s">
        <v>384</v>
      </c>
      <c r="BC36" s="19"/>
      <c r="BD36" s="19" t="s">
        <v>24</v>
      </c>
      <c r="BE36" s="19"/>
      <c r="BF36" s="19" t="s">
        <v>825</v>
      </c>
      <c r="BG36" s="19">
        <f>IF(($BD$3:$BD$58="yes")+($BE$3:$BE$58="yes"),1,0)</f>
        <v>1</v>
      </c>
      <c r="BH36" s="19" t="s">
        <v>24</v>
      </c>
      <c r="BI36" s="19"/>
      <c r="BJ36" s="19"/>
      <c r="BK36" s="19"/>
      <c r="BL36" s="19" t="s">
        <v>1275</v>
      </c>
      <c r="BM36" s="19"/>
      <c r="BN36" s="19"/>
      <c r="BO36" s="19" t="s">
        <v>385</v>
      </c>
      <c r="BP36" s="19" t="s">
        <v>24</v>
      </c>
      <c r="BQ36" s="19" t="s">
        <v>386</v>
      </c>
      <c r="BR36" s="19" t="s">
        <v>24</v>
      </c>
      <c r="BS36" s="19"/>
      <c r="BT36" s="19"/>
      <c r="BU36" s="146" t="s">
        <v>24</v>
      </c>
      <c r="BV36" s="19"/>
      <c r="BW36" s="19"/>
      <c r="BX36" s="19"/>
      <c r="BY36" s="19"/>
      <c r="BZ36" s="19">
        <v>1</v>
      </c>
      <c r="CA36" s="19">
        <v>1</v>
      </c>
      <c r="CB36" s="19"/>
      <c r="CC36" s="19">
        <v>1</v>
      </c>
      <c r="CD36" s="19"/>
      <c r="CE36" s="19"/>
      <c r="CF36" s="19"/>
      <c r="CG36" s="19"/>
      <c r="CH36" s="19"/>
      <c r="CI36" s="19"/>
      <c r="CJ36" s="19"/>
      <c r="CK36" s="19"/>
      <c r="CL36" s="19"/>
      <c r="CM36" s="19"/>
      <c r="CN36" s="19"/>
      <c r="CO36" s="19">
        <f>IF(($BW$3:$BW$79=1)+($BX$3:$BX$79=1),1,0)</f>
        <v>0</v>
      </c>
      <c r="CP36" s="19">
        <f>IF(($CB$3:$CB$79=1)+($CD$3:$CD$79=1)+($CE$3:$CE$79=1)+($CG$3:$CG$79=1)+($CF$3:$CF$79=1),1,0)</f>
        <v>0</v>
      </c>
      <c r="CQ36" s="19">
        <f>IF(($CK$3:$CK$79=1)+($CI$3:$CI$79=1)+($CM$3:$CM$79=1)+($BZ$3:$BZ$79=1),1,0)</f>
        <v>1</v>
      </c>
      <c r="CR36" s="19">
        <f>IF(($CC$3:$CC$79=1)+($CH$3:$CH$79=1),1,0)</f>
        <v>1</v>
      </c>
      <c r="CS36" s="19">
        <f>CA36</f>
        <v>1</v>
      </c>
      <c r="CT36" s="19">
        <f>IF(($BV$3:$BV$79=1)+($BY$3:$BY$79=1)+($CJ$3:$CJ$79=1)+($CL$3:$CL$79=1)+($CN$3:$CN$79=1),1,0)</f>
        <v>0</v>
      </c>
      <c r="CU36" s="19" t="s">
        <v>824</v>
      </c>
      <c r="CV36" s="19"/>
      <c r="CW36" s="19"/>
      <c r="CX36" s="19"/>
      <c r="CY36" s="19"/>
      <c r="CZ36" s="19"/>
      <c r="DA36" s="19"/>
    </row>
    <row r="37" spans="1:105" s="17" customFormat="1" ht="15" customHeight="1">
      <c r="A37" s="19" t="s">
        <v>77</v>
      </c>
      <c r="B37" s="19" t="s">
        <v>24</v>
      </c>
      <c r="C37" s="36" t="s">
        <v>270</v>
      </c>
      <c r="D37" s="57" t="s">
        <v>24</v>
      </c>
      <c r="E37" s="36" t="s">
        <v>486</v>
      </c>
      <c r="F37" s="57" t="s">
        <v>297</v>
      </c>
      <c r="G37" s="20" t="s">
        <v>287</v>
      </c>
      <c r="H37" s="20" t="s">
        <v>288</v>
      </c>
      <c r="I37" s="19" t="s">
        <v>821</v>
      </c>
      <c r="J37" s="38" t="s">
        <v>858</v>
      </c>
      <c r="K37" s="19">
        <v>2014</v>
      </c>
      <c r="L37" s="19"/>
      <c r="M37" s="19"/>
      <c r="N37" s="19"/>
      <c r="O37" s="19" t="s">
        <v>298</v>
      </c>
      <c r="P37" s="19" t="s">
        <v>299</v>
      </c>
      <c r="Q37" s="19"/>
      <c r="R37" s="19"/>
      <c r="S37" s="19" t="s">
        <v>276</v>
      </c>
      <c r="T37" s="19" t="s">
        <v>276</v>
      </c>
      <c r="U37" s="19" t="s">
        <v>292</v>
      </c>
      <c r="V37" s="19"/>
      <c r="W37" s="19" t="s">
        <v>24</v>
      </c>
      <c r="X37" s="19">
        <v>30</v>
      </c>
      <c r="Y37" s="19">
        <v>365</v>
      </c>
      <c r="Z37" s="19" t="s">
        <v>294</v>
      </c>
      <c r="AA37" s="71"/>
      <c r="AB37" s="71"/>
      <c r="AC37" s="144"/>
      <c r="AD37" s="19"/>
      <c r="AE37" s="63"/>
      <c r="AF37" s="63"/>
      <c r="AG37" s="19"/>
      <c r="AH37" s="19" t="s">
        <v>24</v>
      </c>
      <c r="AI37" s="19" t="s">
        <v>295</v>
      </c>
      <c r="AJ37" s="19" t="s">
        <v>286</v>
      </c>
      <c r="AK37" s="145">
        <v>50000</v>
      </c>
      <c r="AL37" s="145">
        <v>10000000</v>
      </c>
      <c r="AM37" s="19">
        <v>1.4999999999999999E-2</v>
      </c>
      <c r="AN37" s="147">
        <f>SUM(AK37*AM37)</f>
        <v>750</v>
      </c>
      <c r="AO37" s="147">
        <f>SUM(AL37*AM37)</f>
        <v>150000</v>
      </c>
      <c r="AP37" s="19"/>
      <c r="AQ37" s="19" t="s">
        <v>138</v>
      </c>
      <c r="AR37" s="19" t="s">
        <v>290</v>
      </c>
      <c r="AS37" s="19"/>
      <c r="AT37" s="19"/>
      <c r="AU37" s="19"/>
      <c r="AV37" s="19"/>
      <c r="AW37" s="19" t="s">
        <v>296</v>
      </c>
      <c r="AX37" s="19"/>
      <c r="AY37" s="19"/>
      <c r="AZ37" s="19"/>
      <c r="BA37" s="19"/>
      <c r="BB37" s="19"/>
      <c r="BC37" s="19"/>
      <c r="BD37" s="19"/>
      <c r="BE37" s="19"/>
      <c r="BF37" s="19"/>
      <c r="BG37" s="19">
        <f>IF(($BD$3:$BD$58="yes")+($BE$3:$BE$58="yes"),1,0)</f>
        <v>0</v>
      </c>
      <c r="BH37" s="19"/>
      <c r="BI37" s="19"/>
      <c r="BJ37" s="19"/>
      <c r="BK37" s="19"/>
      <c r="BL37" s="19" t="s">
        <v>1275</v>
      </c>
      <c r="BM37" s="19" t="s">
        <v>24</v>
      </c>
      <c r="BN37" s="19"/>
      <c r="BO37" s="19" t="s">
        <v>289</v>
      </c>
      <c r="BP37" s="19"/>
      <c r="BQ37" s="19"/>
      <c r="BR37" s="19" t="s">
        <v>24</v>
      </c>
      <c r="BS37" s="19" t="s">
        <v>24</v>
      </c>
      <c r="BT37" s="19"/>
      <c r="BU37" s="146" t="s">
        <v>24</v>
      </c>
      <c r="BV37" s="19"/>
      <c r="BW37" s="19"/>
      <c r="BX37" s="19"/>
      <c r="BY37" s="19"/>
      <c r="BZ37" s="19"/>
      <c r="CA37" s="19"/>
      <c r="CB37" s="19"/>
      <c r="CC37" s="19"/>
      <c r="CD37" s="19"/>
      <c r="CE37" s="19"/>
      <c r="CF37" s="19"/>
      <c r="CG37" s="19"/>
      <c r="CH37" s="19"/>
      <c r="CI37" s="19">
        <v>1</v>
      </c>
      <c r="CJ37" s="19"/>
      <c r="CK37" s="19">
        <v>1</v>
      </c>
      <c r="CL37" s="19"/>
      <c r="CM37" s="19">
        <v>1</v>
      </c>
      <c r="CN37" s="19"/>
      <c r="CO37" s="19">
        <f>IF(($BW$3:$BW$79=1)+($BX$3:$BX$79=1),1,0)</f>
        <v>0</v>
      </c>
      <c r="CP37" s="19">
        <f>IF(($CB$3:$CB$79=1)+($CD$3:$CD$79=1)+($CE$3:$CE$79=1)+($CG$3:$CG$79=1)+($CF$3:$CF$79=1),1,0)</f>
        <v>0</v>
      </c>
      <c r="CQ37" s="19">
        <f>IF(($CK$3:$CK$79=1)+($CI$3:$CI$79=1)+($CM$3:$CM$79=1)+($BZ$3:$BZ$79=1),1,0)</f>
        <v>1</v>
      </c>
      <c r="CR37" s="19">
        <f>IF(($CC$3:$CC$79=1)+($CH$3:$CH$79=1),1,0)</f>
        <v>0</v>
      </c>
      <c r="CS37" s="19">
        <f>CA37</f>
        <v>0</v>
      </c>
      <c r="CT37" s="19">
        <f>IF(($BV$3:$BV$79=1)+($BY$3:$BY$79=1)+($CJ$3:$CJ$79=1)+($CL$3:$CL$79=1)+($CN$3:$CN$79=1),1,0)</f>
        <v>0</v>
      </c>
      <c r="CU37" s="19" t="s">
        <v>285</v>
      </c>
      <c r="CV37" s="19"/>
      <c r="CW37" s="19"/>
      <c r="CX37" s="19"/>
      <c r="CY37" s="19"/>
      <c r="CZ37" s="19"/>
      <c r="DA37" s="19"/>
    </row>
    <row r="38" spans="1:105" s="17" customFormat="1" ht="15" customHeight="1">
      <c r="A38" s="19" t="s">
        <v>506</v>
      </c>
      <c r="B38" s="19" t="s">
        <v>24</v>
      </c>
      <c r="C38" s="57" t="s">
        <v>541</v>
      </c>
      <c r="D38" s="57" t="s">
        <v>24</v>
      </c>
      <c r="E38" s="36" t="s">
        <v>1270</v>
      </c>
      <c r="F38" s="57" t="s">
        <v>542</v>
      </c>
      <c r="G38" s="30" t="s">
        <v>543</v>
      </c>
      <c r="H38" s="20" t="s">
        <v>543</v>
      </c>
      <c r="I38" s="19" t="s">
        <v>500</v>
      </c>
      <c r="J38" s="38" t="s">
        <v>858</v>
      </c>
      <c r="K38" s="19" t="s">
        <v>544</v>
      </c>
      <c r="L38" s="19"/>
      <c r="M38" s="19"/>
      <c r="N38" s="19"/>
      <c r="O38" s="19"/>
      <c r="P38" s="19"/>
      <c r="Q38" s="19"/>
      <c r="R38" s="19"/>
      <c r="S38" s="19" t="s">
        <v>21</v>
      </c>
      <c r="T38" s="19" t="s">
        <v>21</v>
      </c>
      <c r="U38" s="19" t="s">
        <v>545</v>
      </c>
      <c r="V38" s="19"/>
      <c r="W38" s="19" t="s">
        <v>96</v>
      </c>
      <c r="X38" s="19"/>
      <c r="Y38" s="19"/>
      <c r="Z38" s="19"/>
      <c r="AA38" s="71"/>
      <c r="AB38" s="71"/>
      <c r="AC38" s="144"/>
      <c r="AD38" s="19"/>
      <c r="AE38" s="63"/>
      <c r="AF38" s="63"/>
      <c r="AG38" s="19"/>
      <c r="AH38" s="19"/>
      <c r="AI38" s="19"/>
      <c r="AJ38" s="19"/>
      <c r="AK38" s="43">
        <v>500</v>
      </c>
      <c r="AL38" s="43">
        <v>15000</v>
      </c>
      <c r="AM38" s="146">
        <v>3.2000000000000002E-3</v>
      </c>
      <c r="AN38" s="147">
        <f>SUM(AK38*AM38)</f>
        <v>1.6</v>
      </c>
      <c r="AO38" s="147">
        <f>SUM(AL38*AM38)</f>
        <v>48</v>
      </c>
      <c r="AP38" s="19"/>
      <c r="AQ38" s="19" t="s">
        <v>535</v>
      </c>
      <c r="AR38" s="19"/>
      <c r="AS38" s="19"/>
      <c r="AT38" s="19"/>
      <c r="AU38" s="19"/>
      <c r="AV38" s="19"/>
      <c r="AW38" s="19"/>
      <c r="AX38" s="19"/>
      <c r="AY38" s="19"/>
      <c r="AZ38" s="19"/>
      <c r="BA38" s="19"/>
      <c r="BB38" s="19"/>
      <c r="BC38" s="19"/>
      <c r="BD38" s="19"/>
      <c r="BE38" s="19"/>
      <c r="BF38" s="19"/>
      <c r="BG38" s="19">
        <f>IF(($BD$3:$BD$58="yes")+($BE$3:$BE$58="yes"),1,0)</f>
        <v>0</v>
      </c>
      <c r="BH38" s="19"/>
      <c r="BI38" s="19"/>
      <c r="BJ38" s="19"/>
      <c r="BK38" s="19"/>
      <c r="BL38" s="19" t="s">
        <v>1275</v>
      </c>
      <c r="BM38" s="19" t="s">
        <v>24</v>
      </c>
      <c r="BN38" s="19"/>
      <c r="BO38" s="19"/>
      <c r="BP38" s="19"/>
      <c r="BQ38" s="19"/>
      <c r="BR38" s="19" t="s">
        <v>24</v>
      </c>
      <c r="BS38" s="19"/>
      <c r="BT38" s="19"/>
      <c r="BU38" s="38"/>
      <c r="BV38" s="19"/>
      <c r="BW38" s="19"/>
      <c r="BX38" s="19"/>
      <c r="BY38" s="19"/>
      <c r="BZ38" s="19"/>
      <c r="CA38" s="19"/>
      <c r="CB38" s="19"/>
      <c r="CC38" s="19"/>
      <c r="CD38" s="19"/>
      <c r="CE38" s="19"/>
      <c r="CF38" s="19"/>
      <c r="CG38" s="19"/>
      <c r="CH38" s="19"/>
      <c r="CI38" s="19"/>
      <c r="CJ38" s="19"/>
      <c r="CK38" s="19"/>
      <c r="CL38" s="19"/>
      <c r="CM38" s="19"/>
      <c r="CN38" s="19"/>
      <c r="CO38" s="19">
        <f>IF(($BW$3:$BW$79=1)+($BX$3:$BX$79=1),1,0)</f>
        <v>0</v>
      </c>
      <c r="CP38" s="19">
        <f>IF(($CB$3:$CB$79=1)+($CD$3:$CD$79=1)+($CE$3:$CE$79=1)+($CG$3:$CG$79=1)+($CF$3:$CF$79=1),1,0)</f>
        <v>0</v>
      </c>
      <c r="CQ38" s="19">
        <f>IF(($CK$3:$CK$79=1)+($CI$3:$CI$79=1)+($CM$3:$CM$79=1)+($BZ$3:$BZ$79=1),1,0)</f>
        <v>0</v>
      </c>
      <c r="CR38" s="19">
        <f>IF(($CC$3:$CC$79=1)+($CH$3:$CH$79=1),1,0)</f>
        <v>0</v>
      </c>
      <c r="CS38" s="19">
        <f>CA38</f>
        <v>0</v>
      </c>
      <c r="CT38" s="19">
        <f>IF(($BV$3:$BV$79=1)+($BY$3:$BY$79=1)+($CJ$3:$CJ$79=1)+($CL$3:$CL$79=1)+($CN$3:$CN$79=1),1,0)</f>
        <v>0</v>
      </c>
      <c r="CU38" s="19" t="s">
        <v>546</v>
      </c>
      <c r="CV38" s="19"/>
      <c r="CW38" s="19"/>
      <c r="CX38" s="19"/>
      <c r="CY38" s="19"/>
      <c r="CZ38" s="19"/>
      <c r="DA38" s="19"/>
    </row>
    <row r="39" spans="1:105" s="17" customFormat="1" ht="15" customHeight="1">
      <c r="A39" s="19" t="s">
        <v>77</v>
      </c>
      <c r="B39" s="19" t="s">
        <v>24</v>
      </c>
      <c r="C39" s="57" t="s">
        <v>947</v>
      </c>
      <c r="D39" s="57" t="s">
        <v>24</v>
      </c>
      <c r="E39" s="36" t="s">
        <v>1270</v>
      </c>
      <c r="F39" s="57" t="s">
        <v>1041</v>
      </c>
      <c r="G39" s="30" t="s">
        <v>948</v>
      </c>
      <c r="H39" s="20" t="s">
        <v>948</v>
      </c>
      <c r="I39" s="71" t="s">
        <v>228</v>
      </c>
      <c r="J39" s="71" t="s">
        <v>228</v>
      </c>
      <c r="K39" s="144">
        <v>2015</v>
      </c>
      <c r="L39" s="89" t="s">
        <v>24</v>
      </c>
      <c r="M39" s="89"/>
      <c r="N39" s="19"/>
      <c r="O39" s="19"/>
      <c r="P39" s="19" t="s">
        <v>19</v>
      </c>
      <c r="Q39" s="89" t="s">
        <v>1042</v>
      </c>
      <c r="R39" s="89"/>
      <c r="S39" s="19" t="s">
        <v>276</v>
      </c>
      <c r="T39" s="89" t="s">
        <v>276</v>
      </c>
      <c r="U39" s="89" t="s">
        <v>1005</v>
      </c>
      <c r="V39" s="146" t="s">
        <v>96</v>
      </c>
      <c r="W39" s="89"/>
      <c r="X39" s="89">
        <f>3*30</f>
        <v>90</v>
      </c>
      <c r="Y39" s="89">
        <f>10*365</f>
        <v>3650</v>
      </c>
      <c r="Z39" s="89"/>
      <c r="AA39" s="71">
        <v>0.12</v>
      </c>
      <c r="AB39" s="71">
        <v>0.3</v>
      </c>
      <c r="AC39" s="144" t="s">
        <v>1079</v>
      </c>
      <c r="AD39" s="89" t="s">
        <v>1043</v>
      </c>
      <c r="AE39" s="159">
        <v>0.12</v>
      </c>
      <c r="AF39" s="159">
        <v>0.3</v>
      </c>
      <c r="AG39" s="89"/>
      <c r="AH39" s="89"/>
      <c r="AI39" s="89"/>
      <c r="AJ39" s="89" t="s">
        <v>412</v>
      </c>
      <c r="AK39" s="89">
        <v>10000</v>
      </c>
      <c r="AL39" s="89">
        <v>2500000</v>
      </c>
      <c r="AM39" s="19">
        <v>1.4999999999999999E-2</v>
      </c>
      <c r="AN39" s="147">
        <f>SUM(AK39*AM39)</f>
        <v>150</v>
      </c>
      <c r="AO39" s="147">
        <f>SUM(AL39*AM39)</f>
        <v>37500</v>
      </c>
      <c r="AP39" s="89" t="s">
        <v>1044</v>
      </c>
      <c r="AQ39" s="89" t="s">
        <v>1008</v>
      </c>
      <c r="AR39" s="89" t="s">
        <v>96</v>
      </c>
      <c r="AS39" s="89" t="s">
        <v>24</v>
      </c>
      <c r="AT39" s="89" t="s">
        <v>1045</v>
      </c>
      <c r="AU39" s="89"/>
      <c r="AV39" s="89"/>
      <c r="AW39" s="89" t="s">
        <v>1046</v>
      </c>
      <c r="AX39" s="89" t="s">
        <v>346</v>
      </c>
      <c r="AY39" s="89"/>
      <c r="AZ39" s="89"/>
      <c r="BA39" s="89"/>
      <c r="BB39" s="89"/>
      <c r="BC39" s="89"/>
      <c r="BD39" s="89" t="s">
        <v>24</v>
      </c>
      <c r="BE39" s="89" t="s">
        <v>96</v>
      </c>
      <c r="BF39" s="89" t="s">
        <v>1047</v>
      </c>
      <c r="BG39" s="19">
        <f>IF(($BD$3:$BD$77="yes")+($BE$3:$BE$77="yes"),1,0)</f>
        <v>1</v>
      </c>
      <c r="BH39" s="89"/>
      <c r="BI39" s="89"/>
      <c r="BJ39" s="89"/>
      <c r="BK39" s="89"/>
      <c r="BL39" s="19" t="s">
        <v>1275</v>
      </c>
      <c r="BM39" s="89"/>
      <c r="BN39" s="89"/>
      <c r="BO39" s="89"/>
      <c r="BP39" s="89"/>
      <c r="BQ39" s="89"/>
      <c r="BR39" s="89" t="s">
        <v>24</v>
      </c>
      <c r="BS39" s="89"/>
      <c r="BT39" s="89"/>
      <c r="BU39" s="146" t="s">
        <v>24</v>
      </c>
      <c r="BV39" s="89"/>
      <c r="BW39" s="89"/>
      <c r="BX39" s="89"/>
      <c r="BY39" s="89"/>
      <c r="BZ39" s="89"/>
      <c r="CA39" s="89"/>
      <c r="CB39" s="89"/>
      <c r="CC39" s="89"/>
      <c r="CD39" s="89"/>
      <c r="CE39" s="89"/>
      <c r="CF39" s="89">
        <v>1</v>
      </c>
      <c r="CG39" s="89">
        <v>1</v>
      </c>
      <c r="CH39" s="89"/>
      <c r="CI39" s="89">
        <v>1</v>
      </c>
      <c r="CJ39" s="89"/>
      <c r="CK39" s="89">
        <v>1</v>
      </c>
      <c r="CL39" s="89"/>
      <c r="CM39" s="89">
        <v>1</v>
      </c>
      <c r="CN39" s="89"/>
      <c r="CO39" s="19">
        <f>IF(($BW$3:$BW$79=1)+($BX$3:$BX$79=1),1,0)</f>
        <v>0</v>
      </c>
      <c r="CP39" s="19">
        <f>IF(($CB$3:$CB$79=1)+($CD$3:$CD$79=1)+($CE$3:$CE$79=1)+($CG$3:$CG$79=1)+($CF$3:$CF$79=1),1,0)</f>
        <v>1</v>
      </c>
      <c r="CQ39" s="19">
        <f>IF(($CK$3:$CK$79=1)+($CI$3:$CI$79=1)+($CM$3:$CM$79=1)+($BZ$3:$BZ$79=1),1,0)</f>
        <v>1</v>
      </c>
      <c r="CR39" s="19">
        <f>IF(($CC$3:$CC$79=1)+($CH$3:$CH$79=1),1,0)</f>
        <v>0</v>
      </c>
      <c r="CS39" s="19">
        <f>CA39</f>
        <v>0</v>
      </c>
      <c r="CT39" s="19">
        <f>IF(($BV$3:$BV$79=1)+($BY$3:$BY$79=1)+($CJ$3:$CJ$79=1)+($CL$3:$CL$79=1)+($CN$3:$CN$79=1),1,0)</f>
        <v>0</v>
      </c>
      <c r="CU39" s="89"/>
      <c r="CV39" s="89"/>
      <c r="CW39" s="89"/>
      <c r="CX39" s="89"/>
      <c r="CY39" s="89"/>
      <c r="CZ39" s="89"/>
      <c r="DA39" s="89"/>
    </row>
    <row r="40" spans="1:105" s="17" customFormat="1" ht="15" customHeight="1">
      <c r="A40" s="36" t="s">
        <v>156</v>
      </c>
      <c r="B40" s="19" t="s">
        <v>24</v>
      </c>
      <c r="C40" s="57" t="s">
        <v>1324</v>
      </c>
      <c r="D40" s="57" t="s">
        <v>96</v>
      </c>
      <c r="E40" s="57"/>
      <c r="F40" s="36"/>
      <c r="G40" s="20" t="s">
        <v>157</v>
      </c>
      <c r="H40" s="20" t="s">
        <v>157</v>
      </c>
      <c r="I40" s="19" t="s">
        <v>821</v>
      </c>
      <c r="J40" s="38" t="s">
        <v>858</v>
      </c>
      <c r="K40" s="19"/>
      <c r="L40" s="19" t="s">
        <v>24</v>
      </c>
      <c r="M40" s="19" t="s">
        <v>925</v>
      </c>
      <c r="N40" s="19"/>
      <c r="O40" s="19"/>
      <c r="P40" s="19" t="s">
        <v>715</v>
      </c>
      <c r="Q40" s="19"/>
      <c r="R40" s="19"/>
      <c r="S40" s="19" t="s">
        <v>1303</v>
      </c>
      <c r="T40" s="19" t="s">
        <v>855</v>
      </c>
      <c r="U40" s="19" t="s">
        <v>707</v>
      </c>
      <c r="V40" s="38" t="s">
        <v>24</v>
      </c>
      <c r="W40" s="19" t="s">
        <v>96</v>
      </c>
      <c r="X40" s="19">
        <v>0</v>
      </c>
      <c r="Y40" s="19"/>
      <c r="Z40" s="19" t="s">
        <v>716</v>
      </c>
      <c r="AA40" s="71"/>
      <c r="AB40" s="71"/>
      <c r="AC40" s="156"/>
      <c r="AD40" s="19" t="s">
        <v>827</v>
      </c>
      <c r="AE40" s="64"/>
      <c r="AF40" s="64"/>
      <c r="AG40" s="19" t="s">
        <v>717</v>
      </c>
      <c r="AH40" s="19"/>
      <c r="AI40" s="19"/>
      <c r="AJ40" s="19" t="s">
        <v>22</v>
      </c>
      <c r="AK40" s="145">
        <v>1</v>
      </c>
      <c r="AL40" s="145">
        <v>3000</v>
      </c>
      <c r="AM40" s="38">
        <v>1</v>
      </c>
      <c r="AN40" s="147">
        <f>SUM(AK40*AM40)</f>
        <v>1</v>
      </c>
      <c r="AO40" s="147">
        <f>SUM(AL40*AM40)</f>
        <v>3000</v>
      </c>
      <c r="AP40" s="147"/>
      <c r="AQ40" s="19"/>
      <c r="AR40" s="19" t="s">
        <v>96</v>
      </c>
      <c r="AS40" s="19" t="s">
        <v>24</v>
      </c>
      <c r="AT40" s="19" t="s">
        <v>658</v>
      </c>
      <c r="AU40" s="19"/>
      <c r="AV40" s="19" t="s">
        <v>718</v>
      </c>
      <c r="AW40" s="19"/>
      <c r="AX40" s="19" t="s">
        <v>23</v>
      </c>
      <c r="AY40" s="19"/>
      <c r="AZ40" s="19"/>
      <c r="BA40" s="19"/>
      <c r="BB40" s="19"/>
      <c r="BC40" s="19" t="s">
        <v>24</v>
      </c>
      <c r="BD40" s="19" t="s">
        <v>24</v>
      </c>
      <c r="BE40" s="19"/>
      <c r="BF40" s="19" t="s">
        <v>719</v>
      </c>
      <c r="BG40" s="19">
        <f>IF(($BD$3:$BD$58="yes")+($BE$3:$BE$58="yes"),1,0)</f>
        <v>1</v>
      </c>
      <c r="BH40" s="19" t="s">
        <v>273</v>
      </c>
      <c r="BI40" s="19" t="s">
        <v>273</v>
      </c>
      <c r="BJ40" s="19" t="s">
        <v>273</v>
      </c>
      <c r="BK40" s="19" t="s">
        <v>273</v>
      </c>
      <c r="BL40" s="19" t="s">
        <v>24</v>
      </c>
      <c r="BM40" s="19" t="s">
        <v>24</v>
      </c>
      <c r="BN40" s="19"/>
      <c r="BO40" s="19"/>
      <c r="BP40" s="19" t="s">
        <v>24</v>
      </c>
      <c r="BQ40" s="19" t="s">
        <v>720</v>
      </c>
      <c r="BR40" s="19" t="s">
        <v>24</v>
      </c>
      <c r="BS40" s="19"/>
      <c r="BT40" s="19"/>
      <c r="BU40" s="19"/>
      <c r="BV40" s="19" t="s">
        <v>273</v>
      </c>
      <c r="BW40" s="19">
        <v>1</v>
      </c>
      <c r="BX40" s="19">
        <v>1</v>
      </c>
      <c r="BY40" s="19" t="s">
        <v>273</v>
      </c>
      <c r="BZ40" s="19" t="s">
        <v>273</v>
      </c>
      <c r="CA40" s="19">
        <v>1</v>
      </c>
      <c r="CB40" s="19">
        <v>1</v>
      </c>
      <c r="CC40" s="19" t="s">
        <v>273</v>
      </c>
      <c r="CD40" s="19">
        <v>1</v>
      </c>
      <c r="CE40" s="19">
        <v>1</v>
      </c>
      <c r="CF40" s="19" t="s">
        <v>273</v>
      </c>
      <c r="CG40" s="19">
        <v>1</v>
      </c>
      <c r="CH40" s="19"/>
      <c r="CI40" s="19"/>
      <c r="CJ40" s="19"/>
      <c r="CK40" s="19"/>
      <c r="CL40" s="19"/>
      <c r="CM40" s="19"/>
      <c r="CN40" s="19"/>
      <c r="CO40" s="19">
        <f>IF(($BW$3:$BW$79=1)+($BX$3:$BX$79=1),1,0)</f>
        <v>1</v>
      </c>
      <c r="CP40" s="19">
        <f>IF(($CB$3:$CB$79=1)+($CD$3:$CD$79=1)+($CE$3:$CE$79=1)+($CG$3:$CG$79=1)+($CF$3:$CF$79=1),1,0)</f>
        <v>1</v>
      </c>
      <c r="CQ40" s="19">
        <f>IF(($CK$3:$CK$79=1)+($CI$3:$CI$79=1)+($CM$3:$CM$79=1)+($BZ$3:$BZ$79=1),1,0)</f>
        <v>0</v>
      </c>
      <c r="CR40" s="19">
        <f>IF(($CC$3:$CC$79=1)+($CH$3:$CH$79=1),1,0)</f>
        <v>0</v>
      </c>
      <c r="CS40" s="19">
        <f>CA40</f>
        <v>1</v>
      </c>
      <c r="CT40" s="19">
        <f>IF(($BV$3:$BV$79=1)+($BY$3:$BY$79=1)+($CJ$3:$CJ$79=1)+($CL$3:$CL$79=1)+($CN$3:$CN$79=1),1,0)</f>
        <v>0</v>
      </c>
      <c r="CU40" s="19" t="s">
        <v>721</v>
      </c>
      <c r="CV40" s="38"/>
      <c r="CW40" s="38"/>
      <c r="CX40" s="38"/>
      <c r="CY40" s="38"/>
      <c r="CZ40" s="38"/>
      <c r="DA40" s="38"/>
    </row>
    <row r="41" spans="1:105" s="28" customFormat="1" ht="15" customHeight="1">
      <c r="A41" s="34" t="s">
        <v>41</v>
      </c>
      <c r="B41" s="19" t="s">
        <v>24</v>
      </c>
      <c r="C41" s="57" t="s">
        <v>747</v>
      </c>
      <c r="D41" s="36" t="s">
        <v>96</v>
      </c>
      <c r="E41" s="34"/>
      <c r="F41" s="34"/>
      <c r="G41" s="20" t="s">
        <v>620</v>
      </c>
      <c r="H41" s="20" t="s">
        <v>620</v>
      </c>
      <c r="I41" s="19" t="s">
        <v>500</v>
      </c>
      <c r="J41" s="19" t="s">
        <v>857</v>
      </c>
      <c r="K41" s="19">
        <v>2016</v>
      </c>
      <c r="L41" s="38" t="s">
        <v>24</v>
      </c>
      <c r="M41" s="19" t="s">
        <v>590</v>
      </c>
      <c r="N41" s="19"/>
      <c r="O41" s="19" t="s">
        <v>273</v>
      </c>
      <c r="P41" s="19" t="s">
        <v>108</v>
      </c>
      <c r="Q41" s="19"/>
      <c r="R41" s="19"/>
      <c r="S41" s="19" t="s">
        <v>94</v>
      </c>
      <c r="T41" s="19" t="s">
        <v>94</v>
      </c>
      <c r="U41" s="19" t="s">
        <v>748</v>
      </c>
      <c r="V41" s="38" t="s">
        <v>24</v>
      </c>
      <c r="W41" s="19" t="s">
        <v>96</v>
      </c>
      <c r="X41" s="19"/>
      <c r="Y41" s="19"/>
      <c r="Z41" s="19"/>
      <c r="AA41" s="71">
        <v>0</v>
      </c>
      <c r="AB41" s="68">
        <v>0</v>
      </c>
      <c r="AC41" s="150"/>
      <c r="AD41" s="19"/>
      <c r="AE41" s="68">
        <v>0</v>
      </c>
      <c r="AF41" s="68">
        <v>0</v>
      </c>
      <c r="AG41" s="19"/>
      <c r="AH41" s="160" t="s">
        <v>24</v>
      </c>
      <c r="AI41" s="160" t="s">
        <v>749</v>
      </c>
      <c r="AJ41" s="19"/>
      <c r="AK41" s="145"/>
      <c r="AL41" s="145"/>
      <c r="AM41" s="19">
        <v>9.7999999999999997E-3</v>
      </c>
      <c r="AN41" s="147"/>
      <c r="AO41" s="147"/>
      <c r="AP41" s="147"/>
      <c r="AQ41" s="19"/>
      <c r="AR41" s="19"/>
      <c r="AS41" s="19" t="s">
        <v>24</v>
      </c>
      <c r="AT41" s="19" t="s">
        <v>750</v>
      </c>
      <c r="AU41" s="19"/>
      <c r="AV41" s="19"/>
      <c r="AW41" s="19"/>
      <c r="AX41" s="19"/>
      <c r="AY41" s="19"/>
      <c r="AZ41" s="19"/>
      <c r="BA41" s="19"/>
      <c r="BB41" s="19"/>
      <c r="BC41" s="19"/>
      <c r="BD41" s="38" t="s">
        <v>24</v>
      </c>
      <c r="BE41" s="19"/>
      <c r="BF41" s="19" t="s">
        <v>751</v>
      </c>
      <c r="BG41" s="19">
        <f>IF(($BD$3:$BD$58="yes")+($BE$3:$BE$58="yes"),1,0)</f>
        <v>1</v>
      </c>
      <c r="BH41" s="19"/>
      <c r="BI41" s="19"/>
      <c r="BJ41" s="19"/>
      <c r="BK41" s="19"/>
      <c r="BL41" s="19" t="s">
        <v>24</v>
      </c>
      <c r="BM41" s="19" t="s">
        <v>24</v>
      </c>
      <c r="BN41" s="19"/>
      <c r="BO41" s="19"/>
      <c r="BP41" s="19" t="s">
        <v>24</v>
      </c>
      <c r="BQ41" s="19" t="s">
        <v>752</v>
      </c>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f>IF(($BW$3:$BW$79=1)+($BX$3:$BX$79=1),1,0)</f>
        <v>0</v>
      </c>
      <c r="CP41" s="19">
        <f>IF(($CB$3:$CB$79=1)+($CD$3:$CD$79=1)+($CE$3:$CE$79=1)+($CG$3:$CG$79=1)+($CF$3:$CF$79=1),1,0)</f>
        <v>0</v>
      </c>
      <c r="CQ41" s="19">
        <f>IF(($CK$3:$CK$79=1)+($CI$3:$CI$79=1)+($CM$3:$CM$79=1)+($BZ$3:$BZ$79=1),1,0)</f>
        <v>0</v>
      </c>
      <c r="CR41" s="19">
        <f>IF(($CC$3:$CC$79=1)+($CH$3:$CH$79=1),1,0)</f>
        <v>0</v>
      </c>
      <c r="CS41" s="19">
        <f>CA41</f>
        <v>0</v>
      </c>
      <c r="CT41" s="19">
        <f>IF(($BV$3:$BV$79=1)+($BY$3:$BY$79=1)+($CJ$3:$CJ$79=1)+($CL$3:$CL$79=1)+($CN$3:$CN$79=1),1,0)</f>
        <v>0</v>
      </c>
      <c r="CU41" s="19" t="s">
        <v>753</v>
      </c>
      <c r="CV41" s="19"/>
      <c r="CW41" s="19"/>
      <c r="CX41" s="19"/>
      <c r="CY41" s="19"/>
      <c r="CZ41" s="19"/>
      <c r="DA41" s="19"/>
    </row>
    <row r="42" spans="1:105" s="28" customFormat="1" ht="15" customHeight="1">
      <c r="A42" s="19" t="s">
        <v>156</v>
      </c>
      <c r="B42" s="19" t="s">
        <v>24</v>
      </c>
      <c r="C42" s="36" t="s">
        <v>139</v>
      </c>
      <c r="D42" s="57" t="s">
        <v>24</v>
      </c>
      <c r="E42" s="36" t="s">
        <v>486</v>
      </c>
      <c r="F42" s="57" t="s">
        <v>140</v>
      </c>
      <c r="G42" s="20" t="s">
        <v>141</v>
      </c>
      <c r="H42" s="20" t="s">
        <v>141</v>
      </c>
      <c r="I42" s="19" t="s">
        <v>500</v>
      </c>
      <c r="J42" s="38" t="s">
        <v>858</v>
      </c>
      <c r="K42" s="19">
        <v>2016</v>
      </c>
      <c r="L42" s="19" t="s">
        <v>24</v>
      </c>
      <c r="M42" s="19" t="s">
        <v>121</v>
      </c>
      <c r="N42" s="19"/>
      <c r="O42" s="19"/>
      <c r="P42" s="19" t="s">
        <v>142</v>
      </c>
      <c r="Q42" s="19"/>
      <c r="R42" s="19"/>
      <c r="S42" s="19" t="s">
        <v>21</v>
      </c>
      <c r="T42" s="19" t="s">
        <v>21</v>
      </c>
      <c r="U42" s="19" t="s">
        <v>143</v>
      </c>
      <c r="V42" s="19"/>
      <c r="W42" s="19" t="s">
        <v>96</v>
      </c>
      <c r="X42" s="19"/>
      <c r="Y42" s="19"/>
      <c r="Z42" s="19"/>
      <c r="AA42" s="71"/>
      <c r="AB42" s="71">
        <v>0.15</v>
      </c>
      <c r="AC42" s="144" t="s">
        <v>1078</v>
      </c>
      <c r="AD42" s="19"/>
      <c r="AE42" s="63"/>
      <c r="AF42" s="63">
        <v>1.8</v>
      </c>
      <c r="AG42" s="19">
        <v>1</v>
      </c>
      <c r="AH42" s="19"/>
      <c r="AI42" s="19"/>
      <c r="AJ42" s="19" t="s">
        <v>22</v>
      </c>
      <c r="AK42" s="145"/>
      <c r="AL42" s="145">
        <v>80000</v>
      </c>
      <c r="AM42" s="38">
        <v>4.6000000000000001E-4</v>
      </c>
      <c r="AN42" s="147"/>
      <c r="AO42" s="147">
        <f>SUM(AL42*AM42)</f>
        <v>36.800000000000004</v>
      </c>
      <c r="AP42" s="19"/>
      <c r="AQ42" s="19" t="s">
        <v>22</v>
      </c>
      <c r="AR42" s="19" t="s">
        <v>24</v>
      </c>
      <c r="AS42" s="19"/>
      <c r="AT42" s="19"/>
      <c r="AU42" s="19"/>
      <c r="AV42" s="19"/>
      <c r="AW42" s="19"/>
      <c r="AX42" s="19" t="s">
        <v>23</v>
      </c>
      <c r="AY42" s="19"/>
      <c r="AZ42" s="19"/>
      <c r="BA42" s="19" t="s">
        <v>96</v>
      </c>
      <c r="BB42" s="19"/>
      <c r="BC42" s="19"/>
      <c r="BD42" s="19" t="s">
        <v>96</v>
      </c>
      <c r="BE42" s="19" t="s">
        <v>96</v>
      </c>
      <c r="BF42" s="19"/>
      <c r="BG42" s="19">
        <f>IF(($BD$3:$BD$58="yes")+($BE$3:$BE$58="yes"),1,0)</f>
        <v>0</v>
      </c>
      <c r="BH42" s="19"/>
      <c r="BI42" s="19"/>
      <c r="BJ42" s="19"/>
      <c r="BK42" s="19"/>
      <c r="BL42" s="19" t="s">
        <v>1275</v>
      </c>
      <c r="BM42" s="19" t="s">
        <v>24</v>
      </c>
      <c r="BN42" s="19"/>
      <c r="BO42" s="19"/>
      <c r="BP42" s="19"/>
      <c r="BQ42" s="19"/>
      <c r="BR42" s="19"/>
      <c r="BS42" s="19" t="s">
        <v>24</v>
      </c>
      <c r="BT42" s="19" t="s">
        <v>144</v>
      </c>
      <c r="BU42" s="19" t="s">
        <v>24</v>
      </c>
      <c r="BV42" s="19"/>
      <c r="BW42" s="19">
        <v>1</v>
      </c>
      <c r="BX42" s="19">
        <v>1</v>
      </c>
      <c r="BY42" s="19"/>
      <c r="BZ42" s="19"/>
      <c r="CA42" s="19"/>
      <c r="CB42" s="19">
        <v>1</v>
      </c>
      <c r="CC42" s="19">
        <v>1</v>
      </c>
      <c r="CD42" s="19">
        <v>1</v>
      </c>
      <c r="CE42" s="19">
        <v>1</v>
      </c>
      <c r="CF42" s="19"/>
      <c r="CG42" s="19"/>
      <c r="CH42" s="19"/>
      <c r="CI42" s="19"/>
      <c r="CJ42" s="19"/>
      <c r="CK42" s="19"/>
      <c r="CL42" s="19"/>
      <c r="CM42" s="19"/>
      <c r="CN42" s="19"/>
      <c r="CO42" s="19">
        <f>IF(($BW$3:$BW$79=1)+($BX$3:$BX$79=1),1,0)</f>
        <v>1</v>
      </c>
      <c r="CP42" s="19">
        <f>IF(($CB$3:$CB$79=1)+($CD$3:$CD$79=1)+($CE$3:$CE$79=1)+($CG$3:$CG$79=1)+($CF$3:$CF$79=1),1,0)</f>
        <v>1</v>
      </c>
      <c r="CQ42" s="19">
        <f>IF(($CK$3:$CK$79=1)+($CI$3:$CI$79=1)+($CM$3:$CM$79=1)+($BZ$3:$BZ$79=1),1,0)</f>
        <v>0</v>
      </c>
      <c r="CR42" s="19">
        <f>IF(($CC$3:$CC$79=1)+($CH$3:$CH$79=1),1,0)</f>
        <v>1</v>
      </c>
      <c r="CS42" s="19">
        <f>CA42</f>
        <v>0</v>
      </c>
      <c r="CT42" s="19">
        <f>IF(($BV$3:$BV$79=1)+($BY$3:$BY$79=1)+($CJ$3:$CJ$79=1)+($CL$3:$CL$79=1)+($CN$3:$CN$79=1),1,0)</f>
        <v>0</v>
      </c>
      <c r="CU42" s="19" t="s">
        <v>145</v>
      </c>
      <c r="CV42" s="19"/>
      <c r="CW42" s="19"/>
      <c r="CX42" s="19"/>
      <c r="CY42" s="19"/>
      <c r="CZ42" s="19"/>
      <c r="DA42" s="19"/>
    </row>
    <row r="43" spans="1:105" s="28" customFormat="1" ht="15" customHeight="1">
      <c r="A43" s="34" t="s">
        <v>41</v>
      </c>
      <c r="B43" s="19" t="s">
        <v>24</v>
      </c>
      <c r="C43" s="57" t="s">
        <v>741</v>
      </c>
      <c r="D43" s="36" t="s">
        <v>96</v>
      </c>
      <c r="E43" s="34"/>
      <c r="F43" s="34"/>
      <c r="G43" s="20" t="s">
        <v>618</v>
      </c>
      <c r="H43" s="20" t="s">
        <v>619</v>
      </c>
      <c r="I43" s="19" t="s">
        <v>500</v>
      </c>
      <c r="J43" s="38" t="s">
        <v>858</v>
      </c>
      <c r="K43" s="19">
        <v>2013</v>
      </c>
      <c r="L43" s="38" t="s">
        <v>24</v>
      </c>
      <c r="M43" s="19" t="s">
        <v>91</v>
      </c>
      <c r="N43" s="19"/>
      <c r="O43" s="19" t="s">
        <v>273</v>
      </c>
      <c r="P43" s="19" t="s">
        <v>924</v>
      </c>
      <c r="Q43" s="19"/>
      <c r="R43" s="19"/>
      <c r="S43" s="19" t="s">
        <v>21</v>
      </c>
      <c r="T43" s="19" t="s">
        <v>21</v>
      </c>
      <c r="U43" s="19" t="s">
        <v>742</v>
      </c>
      <c r="V43" s="38" t="s">
        <v>24</v>
      </c>
      <c r="W43" s="19" t="s">
        <v>24</v>
      </c>
      <c r="X43" s="19">
        <v>30</v>
      </c>
      <c r="Y43" s="19">
        <v>60</v>
      </c>
      <c r="Z43" s="19" t="s">
        <v>743</v>
      </c>
      <c r="AA43" s="71"/>
      <c r="AB43" s="68"/>
      <c r="AC43" s="150"/>
      <c r="AD43" s="19"/>
      <c r="AE43" s="68"/>
      <c r="AF43" s="68"/>
      <c r="AG43" s="19"/>
      <c r="AH43" s="19" t="s">
        <v>24</v>
      </c>
      <c r="AI43" s="19"/>
      <c r="AJ43" s="19"/>
      <c r="AK43" s="145"/>
      <c r="AL43" s="145">
        <v>100000</v>
      </c>
      <c r="AM43" s="19">
        <v>9.7999999999999997E-3</v>
      </c>
      <c r="AN43" s="147"/>
      <c r="AO43" s="147">
        <f>SUM(AL43*AM43)</f>
        <v>980</v>
      </c>
      <c r="AP43" s="147"/>
      <c r="AQ43" s="19" t="s">
        <v>22</v>
      </c>
      <c r="AR43" s="19" t="s">
        <v>96</v>
      </c>
      <c r="AS43" s="19" t="s">
        <v>24</v>
      </c>
      <c r="AT43" s="19" t="s">
        <v>744</v>
      </c>
      <c r="AU43" s="19"/>
      <c r="AV43" s="19"/>
      <c r="AW43" s="19"/>
      <c r="AX43" s="19" t="s">
        <v>23</v>
      </c>
      <c r="AY43" s="19"/>
      <c r="AZ43" s="19"/>
      <c r="BA43" s="19" t="s">
        <v>96</v>
      </c>
      <c r="BB43" s="19"/>
      <c r="BC43" s="19" t="s">
        <v>24</v>
      </c>
      <c r="BD43" s="38" t="s">
        <v>24</v>
      </c>
      <c r="BE43" s="19"/>
      <c r="BF43" s="19" t="s">
        <v>745</v>
      </c>
      <c r="BG43" s="19">
        <f>IF(($BD$3:$BD$58="yes")+($BE$3:$BE$58="yes"),1,0)</f>
        <v>1</v>
      </c>
      <c r="BH43" s="19"/>
      <c r="BI43" s="19"/>
      <c r="BJ43" s="19"/>
      <c r="BK43" s="19"/>
      <c r="BL43" s="19" t="s">
        <v>1275</v>
      </c>
      <c r="BM43" s="19"/>
      <c r="BN43" s="19"/>
      <c r="BO43" s="19" t="s">
        <v>746</v>
      </c>
      <c r="BP43" s="19"/>
      <c r="BQ43" s="19"/>
      <c r="BR43" s="19" t="s">
        <v>24</v>
      </c>
      <c r="BS43" s="19"/>
      <c r="BT43" s="19"/>
      <c r="BU43" s="19" t="s">
        <v>24</v>
      </c>
      <c r="BV43" s="19"/>
      <c r="BW43" s="19">
        <v>1</v>
      </c>
      <c r="BX43" s="19">
        <v>1</v>
      </c>
      <c r="BY43" s="19"/>
      <c r="BZ43" s="19">
        <v>1</v>
      </c>
      <c r="CA43" s="19"/>
      <c r="CB43" s="19"/>
      <c r="CC43" s="19"/>
      <c r="CD43" s="19"/>
      <c r="CE43" s="19"/>
      <c r="CF43" s="19"/>
      <c r="CG43" s="19">
        <v>1</v>
      </c>
      <c r="CH43" s="19"/>
      <c r="CI43" s="19">
        <v>1</v>
      </c>
      <c r="CJ43" s="19"/>
      <c r="CK43" s="19">
        <v>1</v>
      </c>
      <c r="CL43" s="19"/>
      <c r="CM43" s="19">
        <v>1</v>
      </c>
      <c r="CN43" s="19"/>
      <c r="CO43" s="19">
        <f>IF(($BW$3:$BW$79=1)+($BX$3:$BX$79=1),1,0)</f>
        <v>1</v>
      </c>
      <c r="CP43" s="19">
        <f>IF(($CB$3:$CB$79=1)+($CD$3:$CD$79=1)+($CE$3:$CE$79=1)+($CG$3:$CG$79=1)+($CF$3:$CF$79=1),1,0)</f>
        <v>1</v>
      </c>
      <c r="CQ43" s="19">
        <f>IF(($CK$3:$CK$79=1)+($CI$3:$CI$79=1)+($CM$3:$CM$79=1)+($BZ$3:$BZ$79=1),1,0)</f>
        <v>1</v>
      </c>
      <c r="CR43" s="19">
        <f>IF(($CC$3:$CC$79=1)+($CH$3:$CH$79=1),1,0)</f>
        <v>0</v>
      </c>
      <c r="CS43" s="19">
        <f>CA43</f>
        <v>0</v>
      </c>
      <c r="CT43" s="19">
        <f>IF(($BV$3:$BV$79=1)+($BY$3:$BY$79=1)+($CJ$3:$CJ$79=1)+($CL$3:$CL$79=1)+($CN$3:$CN$79=1),1,0)</f>
        <v>0</v>
      </c>
      <c r="CU43" s="19"/>
      <c r="CV43" s="19"/>
      <c r="CW43" s="19"/>
      <c r="CX43" s="19"/>
      <c r="CY43" s="19"/>
      <c r="CZ43" s="19"/>
      <c r="DA43" s="19"/>
    </row>
    <row r="44" spans="1:105" s="28" customFormat="1" ht="15" customHeight="1">
      <c r="A44" s="19" t="s">
        <v>146</v>
      </c>
      <c r="B44" s="19" t="s">
        <v>24</v>
      </c>
      <c r="C44" s="57" t="s">
        <v>147</v>
      </c>
      <c r="D44" s="57" t="s">
        <v>24</v>
      </c>
      <c r="E44" s="36" t="s">
        <v>486</v>
      </c>
      <c r="F44" s="57" t="s">
        <v>353</v>
      </c>
      <c r="G44" s="20" t="s">
        <v>148</v>
      </c>
      <c r="H44" s="20" t="s">
        <v>149</v>
      </c>
      <c r="I44" s="19" t="s">
        <v>500</v>
      </c>
      <c r="J44" s="38" t="s">
        <v>858</v>
      </c>
      <c r="K44" s="19">
        <v>2016</v>
      </c>
      <c r="L44" s="19" t="s">
        <v>24</v>
      </c>
      <c r="M44" s="19" t="s">
        <v>148</v>
      </c>
      <c r="N44" s="19" t="s">
        <v>109</v>
      </c>
      <c r="O44" s="19"/>
      <c r="P44" s="19"/>
      <c r="Q44" s="19"/>
      <c r="R44" s="19"/>
      <c r="S44" s="19" t="s">
        <v>94</v>
      </c>
      <c r="T44" s="19" t="s">
        <v>94</v>
      </c>
      <c r="U44" s="19" t="s">
        <v>150</v>
      </c>
      <c r="V44" s="19"/>
      <c r="W44" s="19" t="s">
        <v>96</v>
      </c>
      <c r="X44" s="19">
        <v>30</v>
      </c>
      <c r="Y44" s="19">
        <v>30</v>
      </c>
      <c r="Z44" s="19" t="s">
        <v>151</v>
      </c>
      <c r="AA44" s="68"/>
      <c r="AB44" s="68"/>
      <c r="AC44" s="19"/>
      <c r="AD44" s="19" t="s">
        <v>152</v>
      </c>
      <c r="AE44" s="68"/>
      <c r="AF44" s="68"/>
      <c r="AG44" s="19"/>
      <c r="AH44" s="19" t="s">
        <v>24</v>
      </c>
      <c r="AI44" s="19"/>
      <c r="AJ44" s="19"/>
      <c r="AK44" s="145">
        <v>3000</v>
      </c>
      <c r="AL44" s="145">
        <v>1000000</v>
      </c>
      <c r="AM44" s="19">
        <v>2.7999999999999998E-4</v>
      </c>
      <c r="AN44" s="147">
        <f>SUM(AK44*AM44)</f>
        <v>0.84</v>
      </c>
      <c r="AO44" s="147">
        <f>SUM(AL44*AM44)</f>
        <v>280</v>
      </c>
      <c r="AP44" s="19"/>
      <c r="AQ44" s="19"/>
      <c r="AR44" s="19" t="s">
        <v>24</v>
      </c>
      <c r="AS44" s="19"/>
      <c r="AT44" s="19"/>
      <c r="AU44" s="19"/>
      <c r="AV44" s="19" t="s">
        <v>153</v>
      </c>
      <c r="AW44" s="19" t="s">
        <v>840</v>
      </c>
      <c r="AX44" s="19" t="s">
        <v>154</v>
      </c>
      <c r="AY44" s="19"/>
      <c r="AZ44" s="19"/>
      <c r="BA44" s="19" t="s">
        <v>96</v>
      </c>
      <c r="BB44" s="19"/>
      <c r="BC44" s="19" t="s">
        <v>24</v>
      </c>
      <c r="BD44" s="19" t="s">
        <v>24</v>
      </c>
      <c r="BE44" s="19"/>
      <c r="BF44" s="19" t="s">
        <v>155</v>
      </c>
      <c r="BG44" s="19">
        <f>IF(($BD$3:$BD$58="yes")+($BE$3:$BE$58="yes"),1,0)</f>
        <v>1</v>
      </c>
      <c r="BH44" s="19"/>
      <c r="BI44" s="19"/>
      <c r="BJ44" s="19"/>
      <c r="BK44" s="19"/>
      <c r="BL44" s="19" t="s">
        <v>1275</v>
      </c>
      <c r="BM44" s="19"/>
      <c r="BN44" s="19"/>
      <c r="BO44" s="19"/>
      <c r="BP44" s="19" t="s">
        <v>24</v>
      </c>
      <c r="BQ44" s="19"/>
      <c r="BR44" s="19" t="s">
        <v>24</v>
      </c>
      <c r="BS44" s="19"/>
      <c r="BT44" s="19"/>
      <c r="BU44" s="19" t="s">
        <v>24</v>
      </c>
      <c r="BV44" s="19"/>
      <c r="BW44" s="19">
        <v>1</v>
      </c>
      <c r="BX44" s="19">
        <v>1</v>
      </c>
      <c r="BY44" s="19"/>
      <c r="BZ44" s="19">
        <v>1</v>
      </c>
      <c r="CA44" s="19">
        <v>1</v>
      </c>
      <c r="CB44" s="19">
        <v>1</v>
      </c>
      <c r="CC44" s="19"/>
      <c r="CD44" s="19"/>
      <c r="CE44" s="19"/>
      <c r="CF44" s="19"/>
      <c r="CG44" s="19"/>
      <c r="CH44" s="19"/>
      <c r="CI44" s="19"/>
      <c r="CJ44" s="19"/>
      <c r="CK44" s="19"/>
      <c r="CL44" s="19"/>
      <c r="CM44" s="19"/>
      <c r="CN44" s="19"/>
      <c r="CO44" s="19">
        <f>IF(($BW$3:$BW$79=1)+($BX$3:$BX$79=1),1,0)</f>
        <v>1</v>
      </c>
      <c r="CP44" s="19">
        <f>IF(($CB$3:$CB$79=1)+($CD$3:$CD$79=1)+($CE$3:$CE$79=1)+($CG$3:$CG$79=1)+($CF$3:$CF$79=1),1,0)</f>
        <v>1</v>
      </c>
      <c r="CQ44" s="19">
        <f>IF(($CK$3:$CK$79=1)+($CI$3:$CI$79=1)+($CM$3:$CM$79=1)+($BZ$3:$BZ$79=1),1,0)</f>
        <v>1</v>
      </c>
      <c r="CR44" s="19">
        <f>IF(($CC$3:$CC$79=1)+($CH$3:$CH$79=1),1,0)</f>
        <v>0</v>
      </c>
      <c r="CS44" s="19">
        <f>CA44</f>
        <v>1</v>
      </c>
      <c r="CT44" s="19">
        <f>IF(($BV$3:$BV$79=1)+($BY$3:$BY$79=1)+($CJ$3:$CJ$79=1)+($CL$3:$CL$79=1)+($CN$3:$CN$79=1),1,0)</f>
        <v>0</v>
      </c>
      <c r="CU44" s="19"/>
      <c r="CV44" s="19"/>
      <c r="CW44" s="19"/>
      <c r="CX44" s="19"/>
      <c r="CY44" s="19"/>
      <c r="CZ44" s="19"/>
      <c r="DA44" s="19"/>
    </row>
    <row r="45" spans="1:105" s="28" customFormat="1" ht="15" customHeight="1">
      <c r="A45" s="19" t="s">
        <v>77</v>
      </c>
      <c r="B45" s="19" t="s">
        <v>24</v>
      </c>
      <c r="C45" s="36" t="s">
        <v>263</v>
      </c>
      <c r="D45" s="36" t="s">
        <v>96</v>
      </c>
      <c r="E45" s="36"/>
      <c r="F45" s="36"/>
      <c r="G45" s="20" t="s">
        <v>319</v>
      </c>
      <c r="H45" s="20" t="s">
        <v>264</v>
      </c>
      <c r="I45" s="19" t="s">
        <v>821</v>
      </c>
      <c r="J45" s="38" t="s">
        <v>858</v>
      </c>
      <c r="K45" s="19">
        <v>2016</v>
      </c>
      <c r="L45" s="19"/>
      <c r="M45" s="19"/>
      <c r="N45" s="19"/>
      <c r="O45" s="19"/>
      <c r="P45" s="19" t="s">
        <v>19</v>
      </c>
      <c r="Q45" s="19" t="s">
        <v>349</v>
      </c>
      <c r="R45" s="19"/>
      <c r="S45" s="19" t="s">
        <v>276</v>
      </c>
      <c r="T45" s="19" t="s">
        <v>276</v>
      </c>
      <c r="U45" s="19" t="s">
        <v>337</v>
      </c>
      <c r="V45" s="19"/>
      <c r="W45" s="19"/>
      <c r="X45" s="19">
        <v>61</v>
      </c>
      <c r="Y45" s="19">
        <v>90</v>
      </c>
      <c r="Z45" s="19"/>
      <c r="AA45" s="71">
        <v>1E-3</v>
      </c>
      <c r="AB45" s="71">
        <v>0.01</v>
      </c>
      <c r="AC45" s="155" t="s">
        <v>1081</v>
      </c>
      <c r="AD45" s="19"/>
      <c r="AE45" s="63">
        <v>0.36499999999999999</v>
      </c>
      <c r="AF45" s="63">
        <v>3.6</v>
      </c>
      <c r="AG45" s="19" t="s">
        <v>323</v>
      </c>
      <c r="AH45" s="19" t="s">
        <v>24</v>
      </c>
      <c r="AI45" s="19" t="s">
        <v>498</v>
      </c>
      <c r="AJ45" s="19"/>
      <c r="AK45" s="145">
        <v>5000</v>
      </c>
      <c r="AL45" s="145">
        <v>100000</v>
      </c>
      <c r="AM45" s="19">
        <v>1.4999999999999999E-2</v>
      </c>
      <c r="AN45" s="147">
        <f>SUM(AK45*AM45)</f>
        <v>75</v>
      </c>
      <c r="AO45" s="147">
        <f>SUM(AL45*AM45)</f>
        <v>1500</v>
      </c>
      <c r="AP45" s="19"/>
      <c r="AQ45" s="19"/>
      <c r="AR45" s="19"/>
      <c r="AS45" s="19"/>
      <c r="AT45" s="19"/>
      <c r="AU45" s="19" t="s">
        <v>24</v>
      </c>
      <c r="AV45" s="19" t="s">
        <v>322</v>
      </c>
      <c r="AW45" s="19" t="s">
        <v>321</v>
      </c>
      <c r="AX45" s="19"/>
      <c r="AY45" s="19"/>
      <c r="AZ45" s="19"/>
      <c r="BA45" s="19" t="s">
        <v>24</v>
      </c>
      <c r="BB45" s="19" t="s">
        <v>324</v>
      </c>
      <c r="BC45" s="19" t="s">
        <v>24</v>
      </c>
      <c r="BD45" s="19"/>
      <c r="BE45" s="19"/>
      <c r="BF45" s="19"/>
      <c r="BG45" s="19">
        <f>IF(($BD$3:$BD$58="yes")+($BE$3:$BE$58="yes"),1,0)</f>
        <v>0</v>
      </c>
      <c r="BH45" s="19"/>
      <c r="BI45" s="19"/>
      <c r="BJ45" s="19"/>
      <c r="BK45" s="19"/>
      <c r="BL45" s="19" t="s">
        <v>1275</v>
      </c>
      <c r="BM45" s="19"/>
      <c r="BN45" s="19"/>
      <c r="BO45" s="19" t="s">
        <v>350</v>
      </c>
      <c r="BP45" s="19" t="s">
        <v>24</v>
      </c>
      <c r="BQ45" s="19" t="s">
        <v>318</v>
      </c>
      <c r="BR45" s="19" t="s">
        <v>24</v>
      </c>
      <c r="BS45" s="19"/>
      <c r="BT45" s="19" t="s">
        <v>320</v>
      </c>
      <c r="BU45" s="19"/>
      <c r="BV45" s="19"/>
      <c r="BW45" s="19"/>
      <c r="BX45" s="19"/>
      <c r="BY45" s="19"/>
      <c r="BZ45" s="19">
        <v>1</v>
      </c>
      <c r="CA45" s="19"/>
      <c r="CB45" s="19"/>
      <c r="CC45" s="19">
        <v>1</v>
      </c>
      <c r="CD45" s="19"/>
      <c r="CE45" s="19"/>
      <c r="CF45" s="19"/>
      <c r="CG45" s="19"/>
      <c r="CH45" s="19"/>
      <c r="CI45" s="19">
        <v>1</v>
      </c>
      <c r="CJ45" s="19"/>
      <c r="CK45" s="19">
        <v>1</v>
      </c>
      <c r="CL45" s="19"/>
      <c r="CM45" s="19">
        <v>1</v>
      </c>
      <c r="CN45" s="19"/>
      <c r="CO45" s="19">
        <f>IF(($BW$3:$BW$79=1)+($BX$3:$BX$79=1),1,0)</f>
        <v>0</v>
      </c>
      <c r="CP45" s="19">
        <f>IF(($CB$3:$CB$79=1)+($CD$3:$CD$79=1)+($CE$3:$CE$79=1)+($CG$3:$CG$79=1)+($CF$3:$CF$79=1),1,0)</f>
        <v>0</v>
      </c>
      <c r="CQ45" s="19">
        <f>IF(($CK$3:$CK$79=1)+($CI$3:$CI$79=1)+($CM$3:$CM$79=1)+($BZ$3:$BZ$79=1),1,0)</f>
        <v>1</v>
      </c>
      <c r="CR45" s="19">
        <f>IF(($CC$3:$CC$79=1)+($CH$3:$CH$79=1),1,0)</f>
        <v>1</v>
      </c>
      <c r="CS45" s="19">
        <f>CA45</f>
        <v>0</v>
      </c>
      <c r="CT45" s="19">
        <f>IF(($BV$3:$BV$79=1)+($BY$3:$BY$79=1)+($CJ$3:$CJ$79=1)+($CL$3:$CL$79=1)+($CN$3:$CN$79=1),1,0)</f>
        <v>0</v>
      </c>
      <c r="CU45" s="19" t="s">
        <v>325</v>
      </c>
      <c r="CV45" s="19"/>
      <c r="CW45" s="19"/>
      <c r="CX45" s="19"/>
      <c r="CY45" s="19"/>
      <c r="CZ45" s="19"/>
      <c r="DA45" s="19"/>
    </row>
    <row r="46" spans="1:105" s="28" customFormat="1" ht="15" customHeight="1">
      <c r="A46" s="19" t="s">
        <v>89</v>
      </c>
      <c r="B46" s="19" t="s">
        <v>24</v>
      </c>
      <c r="C46" s="36" t="s">
        <v>105</v>
      </c>
      <c r="D46" s="36" t="s">
        <v>24</v>
      </c>
      <c r="E46" s="36" t="s">
        <v>79</v>
      </c>
      <c r="F46" s="36"/>
      <c r="G46" s="20" t="s">
        <v>106</v>
      </c>
      <c r="H46" s="20" t="s">
        <v>107</v>
      </c>
      <c r="I46" s="19" t="s">
        <v>500</v>
      </c>
      <c r="J46" s="38" t="s">
        <v>858</v>
      </c>
      <c r="K46" s="19">
        <v>2014</v>
      </c>
      <c r="L46" s="19" t="s">
        <v>24</v>
      </c>
      <c r="M46" s="19" t="s">
        <v>106</v>
      </c>
      <c r="N46" s="19" t="s">
        <v>109</v>
      </c>
      <c r="O46" s="19"/>
      <c r="P46" s="19" t="s">
        <v>108</v>
      </c>
      <c r="Q46" s="19" t="s">
        <v>110</v>
      </c>
      <c r="R46" s="19"/>
      <c r="S46" s="19" t="s">
        <v>94</v>
      </c>
      <c r="T46" s="19" t="s">
        <v>94</v>
      </c>
      <c r="U46" s="19" t="s">
        <v>111</v>
      </c>
      <c r="V46" s="19"/>
      <c r="W46" s="19" t="s">
        <v>96</v>
      </c>
      <c r="X46" s="19">
        <v>0</v>
      </c>
      <c r="Y46" s="19">
        <v>30</v>
      </c>
      <c r="Z46" s="19" t="s">
        <v>112</v>
      </c>
      <c r="AA46" s="68">
        <v>0</v>
      </c>
      <c r="AB46" s="68">
        <v>0</v>
      </c>
      <c r="AC46" s="150"/>
      <c r="AD46" s="19" t="s">
        <v>113</v>
      </c>
      <c r="AE46" s="68">
        <v>0</v>
      </c>
      <c r="AF46" s="68">
        <v>0</v>
      </c>
      <c r="AG46" s="19">
        <v>1</v>
      </c>
      <c r="AH46" s="19" t="s">
        <v>24</v>
      </c>
      <c r="AI46" s="19"/>
      <c r="AJ46" s="19" t="s">
        <v>22</v>
      </c>
      <c r="AK46" s="145">
        <v>1000</v>
      </c>
      <c r="AL46" s="145">
        <v>500000</v>
      </c>
      <c r="AM46" s="19">
        <v>4.6000000000000001E-4</v>
      </c>
      <c r="AN46" s="147">
        <f>SUM(AK46*AM46)</f>
        <v>0.46</v>
      </c>
      <c r="AO46" s="147">
        <f>SUM(AL46*AM46)</f>
        <v>230</v>
      </c>
      <c r="AP46" s="19"/>
      <c r="AQ46" s="19" t="s">
        <v>22</v>
      </c>
      <c r="AR46" s="19" t="s">
        <v>24</v>
      </c>
      <c r="AS46" s="19" t="s">
        <v>24</v>
      </c>
      <c r="AT46" s="19" t="s">
        <v>114</v>
      </c>
      <c r="AU46" s="19" t="s">
        <v>96</v>
      </c>
      <c r="AV46" s="19" t="s">
        <v>115</v>
      </c>
      <c r="AW46" s="19" t="s">
        <v>116</v>
      </c>
      <c r="AX46" s="19" t="s">
        <v>154</v>
      </c>
      <c r="AY46" s="19"/>
      <c r="AZ46" s="19"/>
      <c r="BA46" s="19" t="s">
        <v>24</v>
      </c>
      <c r="BB46" s="19" t="s">
        <v>117</v>
      </c>
      <c r="BC46" s="19" t="s">
        <v>24</v>
      </c>
      <c r="BD46" s="19" t="s">
        <v>24</v>
      </c>
      <c r="BE46" s="19"/>
      <c r="BF46" s="19" t="s">
        <v>118</v>
      </c>
      <c r="BG46" s="19">
        <f>IF(($BD$3:$BD$58="yes")+($BE$3:$BE$58="yes"),1,0)</f>
        <v>1</v>
      </c>
      <c r="BH46" s="19"/>
      <c r="BI46" s="19"/>
      <c r="BJ46" s="19"/>
      <c r="BK46" s="19"/>
      <c r="BL46" s="19" t="s">
        <v>1275</v>
      </c>
      <c r="BM46" s="19"/>
      <c r="BN46" s="19"/>
      <c r="BO46" s="19"/>
      <c r="BP46" s="19" t="s">
        <v>24</v>
      </c>
      <c r="BQ46" s="19" t="s">
        <v>119</v>
      </c>
      <c r="BR46" s="19"/>
      <c r="BS46" s="19"/>
      <c r="BT46" s="19"/>
      <c r="BU46" s="19" t="s">
        <v>24</v>
      </c>
      <c r="BV46" s="19"/>
      <c r="BW46" s="19"/>
      <c r="BX46" s="19">
        <v>1</v>
      </c>
      <c r="BY46" s="19"/>
      <c r="BZ46" s="19">
        <v>1</v>
      </c>
      <c r="CA46" s="19">
        <v>1</v>
      </c>
      <c r="CB46" s="19">
        <v>1</v>
      </c>
      <c r="CC46" s="19"/>
      <c r="CD46" s="19">
        <v>1</v>
      </c>
      <c r="CE46" s="19">
        <v>1</v>
      </c>
      <c r="CF46" s="19"/>
      <c r="CG46" s="19"/>
      <c r="CH46" s="19"/>
      <c r="CI46" s="19"/>
      <c r="CJ46" s="19"/>
      <c r="CK46" s="19"/>
      <c r="CL46" s="19"/>
      <c r="CM46" s="19"/>
      <c r="CN46" s="19"/>
      <c r="CO46" s="19">
        <f>IF(($BW$3:$BW$79=1)+($BX$3:$BX$79=1),1,0)</f>
        <v>1</v>
      </c>
      <c r="CP46" s="19">
        <f>IF(($CB$3:$CB$79=1)+($CD$3:$CD$79=1)+($CE$3:$CE$79=1)+($CG$3:$CG$79=1)+($CF$3:$CF$79=1),1,0)</f>
        <v>1</v>
      </c>
      <c r="CQ46" s="19">
        <f>IF(($CK$3:$CK$79=1)+($CI$3:$CI$79=1)+($CM$3:$CM$79=1)+($BZ$3:$BZ$79=1),1,0)</f>
        <v>1</v>
      </c>
      <c r="CR46" s="19">
        <f>IF(($CC$3:$CC$79=1)+($CH$3:$CH$79=1),1,0)</f>
        <v>0</v>
      </c>
      <c r="CS46" s="19">
        <f>CA46</f>
        <v>1</v>
      </c>
      <c r="CT46" s="19">
        <f>IF(($BV$3:$BV$79=1)+($BY$3:$BY$79=1)+($CJ$3:$CJ$79=1)+($CL$3:$CL$79=1)+($CN$3:$CN$79=1),1,0)</f>
        <v>0</v>
      </c>
      <c r="CU46" s="19"/>
      <c r="CV46" s="19"/>
      <c r="CW46" s="19"/>
      <c r="CX46" s="19"/>
      <c r="CY46" s="19"/>
      <c r="CZ46" s="19"/>
      <c r="DA46" s="19"/>
    </row>
    <row r="47" spans="1:105" s="17" customFormat="1" ht="15" customHeight="1">
      <c r="A47" s="34" t="s">
        <v>41</v>
      </c>
      <c r="B47" s="19" t="s">
        <v>24</v>
      </c>
      <c r="C47" s="57" t="s">
        <v>754</v>
      </c>
      <c r="D47" s="57" t="s">
        <v>24</v>
      </c>
      <c r="E47" s="34" t="s">
        <v>79</v>
      </c>
      <c r="F47" s="34" t="s">
        <v>929</v>
      </c>
      <c r="G47" s="20" t="s">
        <v>622</v>
      </c>
      <c r="H47" s="20" t="s">
        <v>623</v>
      </c>
      <c r="I47" s="19" t="s">
        <v>500</v>
      </c>
      <c r="J47" s="38" t="s">
        <v>858</v>
      </c>
      <c r="K47" s="19">
        <v>2015</v>
      </c>
      <c r="L47" s="38" t="s">
        <v>24</v>
      </c>
      <c r="M47" s="19" t="s">
        <v>590</v>
      </c>
      <c r="N47" s="19" t="s">
        <v>109</v>
      </c>
      <c r="O47" s="19"/>
      <c r="P47" s="19" t="s">
        <v>624</v>
      </c>
      <c r="Q47" s="19"/>
      <c r="R47" s="19"/>
      <c r="S47" s="19" t="s">
        <v>512</v>
      </c>
      <c r="T47" s="19" t="s">
        <v>855</v>
      </c>
      <c r="U47" s="19" t="s">
        <v>755</v>
      </c>
      <c r="V47" s="38" t="s">
        <v>24</v>
      </c>
      <c r="W47" s="19" t="s">
        <v>96</v>
      </c>
      <c r="X47" s="19"/>
      <c r="Y47" s="19"/>
      <c r="Z47" s="19" t="s">
        <v>756</v>
      </c>
      <c r="AA47" s="71"/>
      <c r="AB47" s="68"/>
      <c r="AC47" s="144"/>
      <c r="AD47" s="19" t="s">
        <v>757</v>
      </c>
      <c r="AE47" s="63"/>
      <c r="AF47" s="63"/>
      <c r="AG47" s="19"/>
      <c r="AH47" s="153"/>
      <c r="AI47" s="153"/>
      <c r="AJ47" s="19" t="s">
        <v>22</v>
      </c>
      <c r="AK47" s="145">
        <v>100</v>
      </c>
      <c r="AL47" s="145">
        <v>20000</v>
      </c>
      <c r="AM47" s="19">
        <v>9.7999999999999997E-3</v>
      </c>
      <c r="AN47" s="147">
        <f>SUM(AK47*AM47)</f>
        <v>0.98</v>
      </c>
      <c r="AO47" s="147">
        <f>SUM(AL47*AM47)</f>
        <v>196</v>
      </c>
      <c r="AP47" s="147" t="s">
        <v>758</v>
      </c>
      <c r="AQ47" s="19" t="s">
        <v>22</v>
      </c>
      <c r="AR47" s="19" t="s">
        <v>24</v>
      </c>
      <c r="AS47" s="19" t="s">
        <v>24</v>
      </c>
      <c r="AT47" s="19" t="s">
        <v>759</v>
      </c>
      <c r="AU47" s="19"/>
      <c r="AV47" s="19"/>
      <c r="AW47" s="19"/>
      <c r="AX47" s="19" t="s">
        <v>23</v>
      </c>
      <c r="AY47" s="19"/>
      <c r="AZ47" s="19"/>
      <c r="BA47" s="19" t="s">
        <v>96</v>
      </c>
      <c r="BB47" s="19"/>
      <c r="BC47" s="19"/>
      <c r="BD47" s="38" t="s">
        <v>24</v>
      </c>
      <c r="BE47" s="19"/>
      <c r="BF47" s="19" t="s">
        <v>760</v>
      </c>
      <c r="BG47" s="19">
        <f>IF(($BD$3:$BD$58="yes")+($BE$3:$BE$58="yes"),1,0)</f>
        <v>1</v>
      </c>
      <c r="BH47" s="19"/>
      <c r="BI47" s="19"/>
      <c r="BJ47" s="19"/>
      <c r="BK47" s="19"/>
      <c r="BL47" s="19" t="s">
        <v>1275</v>
      </c>
      <c r="BM47" s="19"/>
      <c r="BN47" s="19"/>
      <c r="BO47" s="19"/>
      <c r="BP47" s="19"/>
      <c r="BQ47" s="19"/>
      <c r="BR47" s="19" t="s">
        <v>24</v>
      </c>
      <c r="BS47" s="19"/>
      <c r="BT47" s="19"/>
      <c r="BU47" s="19" t="s">
        <v>24</v>
      </c>
      <c r="BV47" s="19"/>
      <c r="BW47" s="19">
        <v>1</v>
      </c>
      <c r="BX47" s="19">
        <v>1</v>
      </c>
      <c r="BY47" s="19"/>
      <c r="BZ47" s="19">
        <v>1</v>
      </c>
      <c r="CA47" s="19">
        <v>1</v>
      </c>
      <c r="CB47" s="19">
        <v>1</v>
      </c>
      <c r="CC47" s="19"/>
      <c r="CD47" s="19">
        <v>1</v>
      </c>
      <c r="CE47" s="19">
        <v>1</v>
      </c>
      <c r="CF47" s="19">
        <v>1</v>
      </c>
      <c r="CG47" s="19">
        <v>1</v>
      </c>
      <c r="CH47" s="19"/>
      <c r="CI47" s="19"/>
      <c r="CJ47" s="19"/>
      <c r="CK47" s="19"/>
      <c r="CL47" s="19"/>
      <c r="CM47" s="19"/>
      <c r="CN47" s="19"/>
      <c r="CO47" s="19">
        <f>IF(($BW$3:$BW$79=1)+($BX$3:$BX$79=1),1,0)</f>
        <v>1</v>
      </c>
      <c r="CP47" s="19">
        <f>IF(($CB$3:$CB$79=1)+($CD$3:$CD$79=1)+($CE$3:$CE$79=1)+($CG$3:$CG$79=1)+($CF$3:$CF$79=1),1,0)</f>
        <v>1</v>
      </c>
      <c r="CQ47" s="19">
        <f>IF(($CK$3:$CK$79=1)+($CI$3:$CI$79=1)+($CM$3:$CM$79=1)+($BZ$3:$BZ$79=1),1,0)</f>
        <v>1</v>
      </c>
      <c r="CR47" s="19">
        <f>IF(($CC$3:$CC$79=1)+($CH$3:$CH$79=1),1,0)</f>
        <v>0</v>
      </c>
      <c r="CS47" s="19">
        <f>CA47</f>
        <v>1</v>
      </c>
      <c r="CT47" s="19">
        <f>IF(($BV$3:$BV$79=1)+($BY$3:$BY$79=1)+($CJ$3:$CJ$79=1)+($CL$3:$CL$79=1)+($CN$3:$CN$79=1),1,0)</f>
        <v>0</v>
      </c>
      <c r="CU47" s="19"/>
      <c r="CV47" s="19"/>
      <c r="CW47" s="19"/>
      <c r="CX47" s="19"/>
      <c r="CY47" s="19"/>
      <c r="CZ47" s="19"/>
      <c r="DA47" s="19"/>
    </row>
    <row r="48" spans="1:105" s="17" customFormat="1" ht="15" customHeight="1">
      <c r="A48" s="38" t="s">
        <v>41</v>
      </c>
      <c r="B48" s="38" t="s">
        <v>96</v>
      </c>
      <c r="C48" s="53"/>
      <c r="D48" s="57" t="s">
        <v>24</v>
      </c>
      <c r="E48" s="53" t="s">
        <v>1272</v>
      </c>
      <c r="F48" s="57" t="s">
        <v>587</v>
      </c>
      <c r="G48" s="30" t="s">
        <v>588</v>
      </c>
      <c r="H48" s="30" t="s">
        <v>589</v>
      </c>
      <c r="I48" s="38" t="s">
        <v>500</v>
      </c>
      <c r="J48" s="38" t="s">
        <v>857</v>
      </c>
      <c r="K48" s="38">
        <v>2011</v>
      </c>
      <c r="L48" s="38" t="s">
        <v>24</v>
      </c>
      <c r="M48" s="38" t="s">
        <v>590</v>
      </c>
      <c r="N48" s="38"/>
      <c r="O48" s="38"/>
      <c r="P48" s="38"/>
      <c r="Q48" s="38"/>
      <c r="R48" s="38"/>
      <c r="S48" s="38" t="s">
        <v>94</v>
      </c>
      <c r="T48" s="38" t="s">
        <v>94</v>
      </c>
      <c r="U48" s="38" t="s">
        <v>591</v>
      </c>
      <c r="V48" s="38"/>
      <c r="W48" s="19" t="s">
        <v>96</v>
      </c>
      <c r="X48" s="38"/>
      <c r="Y48" s="38">
        <v>30</v>
      </c>
      <c r="Z48" s="38" t="s">
        <v>592</v>
      </c>
      <c r="AA48" s="64">
        <v>0.1</v>
      </c>
      <c r="AB48" s="112">
        <v>0.15</v>
      </c>
      <c r="AC48" s="144" t="s">
        <v>1068</v>
      </c>
      <c r="AD48" s="38" t="s">
        <v>1268</v>
      </c>
      <c r="AE48" s="63">
        <v>0.1</v>
      </c>
      <c r="AF48" s="63">
        <v>0.15</v>
      </c>
      <c r="AG48" s="38">
        <v>6</v>
      </c>
      <c r="AH48" s="38" t="s">
        <v>24</v>
      </c>
      <c r="AI48" s="38" t="s">
        <v>593</v>
      </c>
      <c r="AJ48" s="38" t="s">
        <v>521</v>
      </c>
      <c r="AK48" s="151">
        <v>5000</v>
      </c>
      <c r="AL48" s="151">
        <v>15000</v>
      </c>
      <c r="AM48" s="19">
        <v>9.7999999999999997E-3</v>
      </c>
      <c r="AN48" s="147">
        <f>SUM(AK48*AM48)</f>
        <v>49</v>
      </c>
      <c r="AO48" s="147">
        <f>SUM(AL48*AM48)</f>
        <v>147</v>
      </c>
      <c r="AP48" s="38" t="s">
        <v>594</v>
      </c>
      <c r="AQ48" s="38" t="s">
        <v>521</v>
      </c>
      <c r="AR48" s="19" t="s">
        <v>24</v>
      </c>
      <c r="AS48" s="19" t="s">
        <v>24</v>
      </c>
      <c r="AT48" s="38" t="s">
        <v>595</v>
      </c>
      <c r="AU48" s="38" t="s">
        <v>96</v>
      </c>
      <c r="AV48" s="38"/>
      <c r="AW48" s="38"/>
      <c r="AX48" s="38"/>
      <c r="AY48" s="38"/>
      <c r="AZ48" s="38"/>
      <c r="BA48" s="38" t="s">
        <v>24</v>
      </c>
      <c r="BB48" s="38" t="s">
        <v>595</v>
      </c>
      <c r="BC48" s="38"/>
      <c r="BD48" s="38" t="s">
        <v>24</v>
      </c>
      <c r="BE48" s="38"/>
      <c r="BF48" s="38" t="s">
        <v>596</v>
      </c>
      <c r="BG48" s="19">
        <f>IF(($BD$3:$BD$58="yes")+($BE$3:$BE$58="yes"),1,0)</f>
        <v>1</v>
      </c>
      <c r="BH48" s="38"/>
      <c r="BI48" s="38"/>
      <c r="BJ48" s="38"/>
      <c r="BK48" s="38"/>
      <c r="BL48" s="19" t="s">
        <v>24</v>
      </c>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v>1</v>
      </c>
      <c r="CL48" s="38"/>
      <c r="CM48" s="38"/>
      <c r="CN48" s="38"/>
      <c r="CO48" s="19">
        <f>IF(($BW$3:$BW$79=1)+($BX$3:$BX$79=1),1,0)</f>
        <v>0</v>
      </c>
      <c r="CP48" s="19">
        <f>IF(($CB$3:$CB$79=1)+($CD$3:$CD$79=1)+($CE$3:$CE$79=1)+($CG$3:$CG$79=1)+($CF$3:$CF$79=1),1,0)</f>
        <v>0</v>
      </c>
      <c r="CQ48" s="19">
        <f>IF(($CK$3:$CK$79=1)+($CI$3:$CI$79=1)+($CM$3:$CM$79=1)+($BZ$3:$BZ$79=1),1,0)</f>
        <v>1</v>
      </c>
      <c r="CR48" s="19">
        <f>IF(($CC$3:$CC$79=1)+($CH$3:$CH$79=1),1,0)</f>
        <v>0</v>
      </c>
      <c r="CS48" s="19">
        <f>CA48</f>
        <v>0</v>
      </c>
      <c r="CT48" s="19">
        <f>IF(($BV$3:$BV$79=1)+($BY$3:$BY$79=1)+($CJ$3:$CJ$79=1)+($CL$3:$CL$79=1)+($CN$3:$CN$79=1),1,0)</f>
        <v>0</v>
      </c>
      <c r="CU48" s="38" t="s">
        <v>597</v>
      </c>
      <c r="CV48" s="19"/>
      <c r="CW48" s="19"/>
      <c r="CX48" s="19"/>
      <c r="CY48" s="19"/>
      <c r="CZ48" s="19"/>
      <c r="DA48" s="19"/>
    </row>
    <row r="49" spans="1:105" s="17" customFormat="1" ht="15" customHeight="1">
      <c r="A49" s="34" t="s">
        <v>41</v>
      </c>
      <c r="B49" s="19" t="s">
        <v>24</v>
      </c>
      <c r="C49" s="57" t="s">
        <v>761</v>
      </c>
      <c r="D49" s="57" t="s">
        <v>24</v>
      </c>
      <c r="E49" s="34" t="s">
        <v>79</v>
      </c>
      <c r="F49" s="57" t="s">
        <v>762</v>
      </c>
      <c r="G49" s="20" t="s">
        <v>590</v>
      </c>
      <c r="H49" s="20" t="s">
        <v>625</v>
      </c>
      <c r="I49" s="19" t="s">
        <v>500</v>
      </c>
      <c r="J49" s="38" t="s">
        <v>858</v>
      </c>
      <c r="K49" s="19">
        <v>2012</v>
      </c>
      <c r="L49" s="38" t="s">
        <v>24</v>
      </c>
      <c r="M49" s="19" t="s">
        <v>590</v>
      </c>
      <c r="N49" s="19" t="s">
        <v>109</v>
      </c>
      <c r="O49" s="19"/>
      <c r="P49" s="19" t="s">
        <v>923</v>
      </c>
      <c r="Q49" s="19"/>
      <c r="R49" s="19" t="s">
        <v>626</v>
      </c>
      <c r="S49" s="19" t="s">
        <v>1304</v>
      </c>
      <c r="T49" s="19" t="s">
        <v>94</v>
      </c>
      <c r="U49" s="19" t="s">
        <v>763</v>
      </c>
      <c r="V49" s="38" t="s">
        <v>24</v>
      </c>
      <c r="W49" s="19" t="s">
        <v>96</v>
      </c>
      <c r="X49" s="19">
        <v>0</v>
      </c>
      <c r="Y49" s="19">
        <v>30</v>
      </c>
      <c r="Z49" s="19"/>
      <c r="AA49" s="71"/>
      <c r="AB49" s="68"/>
      <c r="AC49" s="38"/>
      <c r="AD49" s="153"/>
      <c r="AE49" s="64"/>
      <c r="AF49" s="64"/>
      <c r="AG49" s="19">
        <v>1</v>
      </c>
      <c r="AH49" s="19" t="s">
        <v>24</v>
      </c>
      <c r="AI49" s="19" t="s">
        <v>765</v>
      </c>
      <c r="AJ49" s="19" t="s">
        <v>22</v>
      </c>
      <c r="AK49" s="145">
        <v>100</v>
      </c>
      <c r="AL49" s="145">
        <v>20000</v>
      </c>
      <c r="AM49" s="19">
        <v>9.7999999999999997E-3</v>
      </c>
      <c r="AN49" s="147">
        <f>SUM(AK49*AM49)</f>
        <v>0.98</v>
      </c>
      <c r="AO49" s="147">
        <f>SUM(AL49*AM49)</f>
        <v>196</v>
      </c>
      <c r="AP49" s="147" t="s">
        <v>764</v>
      </c>
      <c r="AQ49" s="19" t="s">
        <v>22</v>
      </c>
      <c r="AR49" s="19" t="s">
        <v>24</v>
      </c>
      <c r="AS49" s="19" t="s">
        <v>24</v>
      </c>
      <c r="AT49" s="19" t="s">
        <v>766</v>
      </c>
      <c r="AU49" s="19" t="s">
        <v>24</v>
      </c>
      <c r="AV49" s="19" t="s">
        <v>767</v>
      </c>
      <c r="AW49" s="153" t="s">
        <v>768</v>
      </c>
      <c r="AX49" s="19" t="s">
        <v>23</v>
      </c>
      <c r="AY49" s="19"/>
      <c r="AZ49" s="19"/>
      <c r="BA49" s="19" t="s">
        <v>24</v>
      </c>
      <c r="BB49" s="19" t="s">
        <v>769</v>
      </c>
      <c r="BC49" s="19"/>
      <c r="BD49" s="38" t="s">
        <v>24</v>
      </c>
      <c r="BE49" s="19"/>
      <c r="BF49" s="19" t="s">
        <v>627</v>
      </c>
      <c r="BG49" s="19">
        <f>IF(($BD$3:$BD$58="yes")+($BE$3:$BE$58="yes"),1,0)</f>
        <v>1</v>
      </c>
      <c r="BH49" s="19"/>
      <c r="BI49" s="19"/>
      <c r="BJ49" s="19"/>
      <c r="BK49" s="19"/>
      <c r="BL49" s="19" t="s">
        <v>24</v>
      </c>
      <c r="BM49" s="19"/>
      <c r="BN49" s="19"/>
      <c r="BO49" s="19" t="s">
        <v>770</v>
      </c>
      <c r="BP49" s="19" t="s">
        <v>24</v>
      </c>
      <c r="BQ49" s="19" t="s">
        <v>771</v>
      </c>
      <c r="BR49" s="19" t="s">
        <v>24</v>
      </c>
      <c r="BS49" s="19"/>
      <c r="BT49" s="19"/>
      <c r="BU49" s="19" t="s">
        <v>24</v>
      </c>
      <c r="BV49" s="19"/>
      <c r="BW49" s="19">
        <v>1</v>
      </c>
      <c r="BX49" s="19">
        <v>1</v>
      </c>
      <c r="BY49" s="19"/>
      <c r="BZ49" s="19">
        <v>1</v>
      </c>
      <c r="CA49" s="19">
        <v>1</v>
      </c>
      <c r="CB49" s="19">
        <v>1</v>
      </c>
      <c r="CC49" s="19"/>
      <c r="CD49" s="19">
        <v>1</v>
      </c>
      <c r="CE49" s="19">
        <v>1</v>
      </c>
      <c r="CF49" s="19">
        <v>1</v>
      </c>
      <c r="CG49" s="19">
        <v>1</v>
      </c>
      <c r="CH49" s="19"/>
      <c r="CI49" s="19"/>
      <c r="CJ49" s="19"/>
      <c r="CK49" s="19"/>
      <c r="CL49" s="19"/>
      <c r="CM49" s="19"/>
      <c r="CN49" s="19"/>
      <c r="CO49" s="19">
        <f>IF(($BW$3:$BW$79=1)+($BX$3:$BX$79=1),1,0)</f>
        <v>1</v>
      </c>
      <c r="CP49" s="19">
        <f>IF(($CB$3:$CB$79=1)+($CD$3:$CD$79=1)+($CE$3:$CE$79=1)+($CG$3:$CG$79=1)+($CF$3:$CF$79=1),1,0)</f>
        <v>1</v>
      </c>
      <c r="CQ49" s="19">
        <f>IF(($CK$3:$CK$79=1)+($CI$3:$CI$79=1)+($CM$3:$CM$79=1)+($BZ$3:$BZ$79=1),1,0)</f>
        <v>1</v>
      </c>
      <c r="CR49" s="19">
        <f>IF(($CC$3:$CC$79=1)+($CH$3:$CH$79=1),1,0)</f>
        <v>0</v>
      </c>
      <c r="CS49" s="19">
        <f>CA49</f>
        <v>1</v>
      </c>
      <c r="CT49" s="19">
        <f>IF(($BV$3:$BV$79=1)+($BY$3:$BY$79=1)+($CJ$3:$CJ$79=1)+($CL$3:$CL$79=1)+($CN$3:$CN$79=1),1,0)</f>
        <v>0</v>
      </c>
      <c r="CU49" s="19" t="s">
        <v>628</v>
      </c>
      <c r="CV49" s="19"/>
      <c r="CW49" s="19"/>
      <c r="CX49" s="19"/>
      <c r="CY49" s="19"/>
      <c r="CZ49" s="19"/>
      <c r="DA49" s="19"/>
    </row>
    <row r="50" spans="1:105" s="17" customFormat="1" ht="15" customHeight="1">
      <c r="A50" s="19" t="s">
        <v>77</v>
      </c>
      <c r="B50" s="19" t="s">
        <v>24</v>
      </c>
      <c r="C50" s="57" t="s">
        <v>271</v>
      </c>
      <c r="D50" s="57" t="s">
        <v>24</v>
      </c>
      <c r="E50" s="34" t="s">
        <v>486</v>
      </c>
      <c r="F50" s="36" t="s">
        <v>283</v>
      </c>
      <c r="G50" s="20" t="s">
        <v>274</v>
      </c>
      <c r="H50" s="20" t="s">
        <v>272</v>
      </c>
      <c r="I50" s="19" t="s">
        <v>821</v>
      </c>
      <c r="J50" s="38" t="s">
        <v>858</v>
      </c>
      <c r="K50" s="19">
        <v>2013</v>
      </c>
      <c r="L50" s="19" t="s">
        <v>96</v>
      </c>
      <c r="M50" s="19"/>
      <c r="N50" s="19"/>
      <c r="O50" s="19" t="s">
        <v>275</v>
      </c>
      <c r="P50" s="19"/>
      <c r="Q50" s="19"/>
      <c r="R50" s="19"/>
      <c r="S50" s="19" t="s">
        <v>276</v>
      </c>
      <c r="T50" s="19" t="s">
        <v>276</v>
      </c>
      <c r="U50" s="19" t="s">
        <v>277</v>
      </c>
      <c r="V50" s="19"/>
      <c r="W50" s="19" t="s">
        <v>24</v>
      </c>
      <c r="X50" s="19">
        <v>182.5</v>
      </c>
      <c r="Y50" s="19">
        <v>240</v>
      </c>
      <c r="Z50" s="19" t="s">
        <v>293</v>
      </c>
      <c r="AA50" s="71"/>
      <c r="AB50" s="71"/>
      <c r="AC50" s="155"/>
      <c r="AD50" s="19"/>
      <c r="AE50" s="63"/>
      <c r="AF50" s="63"/>
      <c r="AG50" s="19"/>
      <c r="AH50" s="19"/>
      <c r="AI50" s="19"/>
      <c r="AJ50" s="19" t="s">
        <v>280</v>
      </c>
      <c r="AK50" s="145">
        <v>200000</v>
      </c>
      <c r="AL50" s="145">
        <v>10000000</v>
      </c>
      <c r="AM50" s="19">
        <v>1.4999999999999999E-2</v>
      </c>
      <c r="AN50" s="147">
        <f>SUM(AK50*AM50)</f>
        <v>3000</v>
      </c>
      <c r="AO50" s="147">
        <f>SUM(AL50*AM50)</f>
        <v>150000</v>
      </c>
      <c r="AP50" s="19" t="s">
        <v>281</v>
      </c>
      <c r="AQ50" s="19" t="s">
        <v>138</v>
      </c>
      <c r="AR50" s="19" t="s">
        <v>291</v>
      </c>
      <c r="AS50" s="19" t="s">
        <v>19</v>
      </c>
      <c r="AT50" s="19" t="s">
        <v>279</v>
      </c>
      <c r="AU50" s="19"/>
      <c r="AV50" s="19"/>
      <c r="AW50" s="19"/>
      <c r="AX50" s="19"/>
      <c r="AY50" s="19"/>
      <c r="AZ50" s="19"/>
      <c r="BA50" s="19" t="s">
        <v>24</v>
      </c>
      <c r="BB50" s="19" t="s">
        <v>278</v>
      </c>
      <c r="BC50" s="19"/>
      <c r="BD50" s="19"/>
      <c r="BE50" s="19"/>
      <c r="BF50" s="19"/>
      <c r="BG50" s="19">
        <f>IF(($BD$3:$BD$58="yes")+($BE$3:$BE$58="yes"),1,0)</f>
        <v>0</v>
      </c>
      <c r="BH50" s="19"/>
      <c r="BI50" s="19"/>
      <c r="BJ50" s="19"/>
      <c r="BK50" s="19"/>
      <c r="BL50" s="19" t="s">
        <v>1275</v>
      </c>
      <c r="BM50" s="19" t="s">
        <v>24</v>
      </c>
      <c r="BN50" s="19"/>
      <c r="BO50" s="19" t="s">
        <v>282</v>
      </c>
      <c r="BP50" s="19"/>
      <c r="BQ50" s="19"/>
      <c r="BR50" s="19" t="s">
        <v>24</v>
      </c>
      <c r="BS50" s="19"/>
      <c r="BT50" s="19"/>
      <c r="BU50" s="19" t="s">
        <v>24</v>
      </c>
      <c r="BV50" s="19"/>
      <c r="BW50" s="19"/>
      <c r="BX50" s="19"/>
      <c r="BY50" s="19"/>
      <c r="BZ50" s="19">
        <v>1</v>
      </c>
      <c r="CA50" s="19"/>
      <c r="CB50" s="19"/>
      <c r="CC50" s="19"/>
      <c r="CD50" s="19"/>
      <c r="CE50" s="19"/>
      <c r="CF50" s="19"/>
      <c r="CG50" s="19"/>
      <c r="CH50" s="19"/>
      <c r="CI50" s="19"/>
      <c r="CJ50" s="19"/>
      <c r="CK50" s="19"/>
      <c r="CL50" s="19"/>
      <c r="CM50" s="19"/>
      <c r="CN50" s="19"/>
      <c r="CO50" s="19">
        <f>IF(($BW$3:$BW$79=1)+($BX$3:$BX$79=1),1,0)</f>
        <v>0</v>
      </c>
      <c r="CP50" s="19">
        <f>IF(($CB$3:$CB$79=1)+($CD$3:$CD$79=1)+($CE$3:$CE$79=1)+($CG$3:$CG$79=1)+($CF$3:$CF$79=1),1,0)</f>
        <v>0</v>
      </c>
      <c r="CQ50" s="19">
        <f>IF(($CK$3:$CK$79=1)+($CI$3:$CI$79=1)+($CM$3:$CM$79=1)+($BZ$3:$BZ$79=1),1,0)</f>
        <v>1</v>
      </c>
      <c r="CR50" s="19">
        <f>IF(($CC$3:$CC$79=1)+($CH$3:$CH$79=1),1,0)</f>
        <v>0</v>
      </c>
      <c r="CS50" s="19">
        <f>CA50</f>
        <v>0</v>
      </c>
      <c r="CT50" s="19">
        <f>IF(($BV$3:$BV$79=1)+($BY$3:$BY$79=1)+($CJ$3:$CJ$79=1)+($CL$3:$CL$79=1)+($CN$3:$CN$79=1),1,0)</f>
        <v>0</v>
      </c>
      <c r="CU50" s="19" t="s">
        <v>284</v>
      </c>
      <c r="CV50" s="19"/>
      <c r="CW50" s="19"/>
      <c r="CX50" s="19"/>
      <c r="CY50" s="19"/>
      <c r="CZ50" s="19"/>
      <c r="DA50" s="19"/>
    </row>
    <row r="51" spans="1:105" s="17" customFormat="1" ht="15" customHeight="1">
      <c r="A51" s="19" t="s">
        <v>89</v>
      </c>
      <c r="B51" s="19" t="s">
        <v>24</v>
      </c>
      <c r="C51" s="36" t="s">
        <v>120</v>
      </c>
      <c r="D51" s="36" t="s">
        <v>24</v>
      </c>
      <c r="E51" s="36" t="s">
        <v>79</v>
      </c>
      <c r="F51" s="36"/>
      <c r="G51" s="30" t="s">
        <v>121</v>
      </c>
      <c r="H51" s="20" t="s">
        <v>122</v>
      </c>
      <c r="I51" s="19" t="s">
        <v>500</v>
      </c>
      <c r="J51" s="38" t="s">
        <v>858</v>
      </c>
      <c r="K51" s="19">
        <v>2016</v>
      </c>
      <c r="L51" s="19" t="s">
        <v>24</v>
      </c>
      <c r="M51" s="19" t="s">
        <v>121</v>
      </c>
      <c r="N51" s="19"/>
      <c r="O51" s="19"/>
      <c r="P51" s="19"/>
      <c r="Q51" s="19"/>
      <c r="R51" s="19"/>
      <c r="S51" s="19" t="s">
        <v>94</v>
      </c>
      <c r="T51" s="19" t="s">
        <v>94</v>
      </c>
      <c r="U51" s="19" t="s">
        <v>123</v>
      </c>
      <c r="V51" s="19"/>
      <c r="W51" s="19" t="s">
        <v>96</v>
      </c>
      <c r="X51" s="19">
        <v>7</v>
      </c>
      <c r="Y51" s="19">
        <v>21</v>
      </c>
      <c r="Z51" s="19" t="s">
        <v>124</v>
      </c>
      <c r="AA51" s="68"/>
      <c r="AB51" s="68"/>
      <c r="AC51" s="19"/>
      <c r="AD51" s="19" t="s">
        <v>125</v>
      </c>
      <c r="AE51" s="68"/>
      <c r="AF51" s="68"/>
      <c r="AG51" s="19">
        <v>1</v>
      </c>
      <c r="AH51" s="19" t="s">
        <v>24</v>
      </c>
      <c r="AI51" s="19"/>
      <c r="AJ51" s="19" t="s">
        <v>22</v>
      </c>
      <c r="AK51" s="145"/>
      <c r="AL51" s="145">
        <v>20000</v>
      </c>
      <c r="AM51" s="19">
        <v>4.6000000000000001E-4</v>
      </c>
      <c r="AN51" s="147"/>
      <c r="AO51" s="147">
        <f>SUM(AL51*AM51)</f>
        <v>9.2000000000000011</v>
      </c>
      <c r="AP51" s="19"/>
      <c r="AQ51" s="19" t="s">
        <v>22</v>
      </c>
      <c r="AR51" s="19" t="s">
        <v>24</v>
      </c>
      <c r="AS51" s="19"/>
      <c r="AT51" s="19"/>
      <c r="AU51" s="19" t="s">
        <v>24</v>
      </c>
      <c r="AV51" s="19" t="s">
        <v>126</v>
      </c>
      <c r="AW51" s="19"/>
      <c r="AX51" s="19" t="s">
        <v>23</v>
      </c>
      <c r="AY51" s="19"/>
      <c r="AZ51" s="19"/>
      <c r="BA51" s="19" t="s">
        <v>96</v>
      </c>
      <c r="BB51" s="19" t="s">
        <v>127</v>
      </c>
      <c r="BC51" s="19"/>
      <c r="BD51" s="19" t="s">
        <v>24</v>
      </c>
      <c r="BE51" s="19"/>
      <c r="BF51" s="19" t="s">
        <v>128</v>
      </c>
      <c r="BG51" s="19">
        <f>IF(($BD$3:$BD$58="yes")+($BE$3:$BE$58="yes"),1,0)</f>
        <v>1</v>
      </c>
      <c r="BH51" s="19"/>
      <c r="BI51" s="19"/>
      <c r="BJ51" s="19"/>
      <c r="BK51" s="19"/>
      <c r="BL51" s="19" t="s">
        <v>24</v>
      </c>
      <c r="BM51" s="19"/>
      <c r="BN51" s="19"/>
      <c r="BO51" s="19"/>
      <c r="BP51" s="19" t="s">
        <v>24</v>
      </c>
      <c r="BQ51" s="19" t="s">
        <v>129</v>
      </c>
      <c r="BR51" s="19"/>
      <c r="BS51" s="19" t="s">
        <v>24</v>
      </c>
      <c r="BT51" s="19" t="s">
        <v>93</v>
      </c>
      <c r="BU51" s="19" t="s">
        <v>24</v>
      </c>
      <c r="BV51" s="19"/>
      <c r="BW51" s="19">
        <v>1</v>
      </c>
      <c r="BX51" s="19">
        <v>1</v>
      </c>
      <c r="BY51" s="19"/>
      <c r="BZ51" s="19">
        <v>1</v>
      </c>
      <c r="CA51" s="19">
        <v>1</v>
      </c>
      <c r="CB51" s="19">
        <v>1</v>
      </c>
      <c r="CC51" s="19"/>
      <c r="CD51" s="19">
        <v>1</v>
      </c>
      <c r="CE51" s="19">
        <v>1</v>
      </c>
      <c r="CF51" s="19"/>
      <c r="CG51" s="19"/>
      <c r="CH51" s="19"/>
      <c r="CI51" s="19"/>
      <c r="CJ51" s="19"/>
      <c r="CK51" s="19"/>
      <c r="CL51" s="19"/>
      <c r="CM51" s="19"/>
      <c r="CN51" s="19"/>
      <c r="CO51" s="19">
        <f>IF(($BW$3:$BW$79=1)+($BX$3:$BX$79=1),1,0)</f>
        <v>1</v>
      </c>
      <c r="CP51" s="19">
        <f>IF(($CB$3:$CB$79=1)+($CD$3:$CD$79=1)+($CE$3:$CE$79=1)+($CG$3:$CG$79=1)+($CF$3:$CF$79=1),1,0)</f>
        <v>1</v>
      </c>
      <c r="CQ51" s="19">
        <f>IF(($CK$3:$CK$79=1)+($CI$3:$CI$79=1)+($CM$3:$CM$79=1)+($BZ$3:$BZ$79=1),1,0)</f>
        <v>1</v>
      </c>
      <c r="CR51" s="19">
        <f>IF(($CC$3:$CC$79=1)+($CH$3:$CH$79=1),1,0)</f>
        <v>0</v>
      </c>
      <c r="CS51" s="19">
        <f>CA51</f>
        <v>1</v>
      </c>
      <c r="CT51" s="19">
        <f>IF(($BV$3:$BV$79=1)+($BY$3:$BY$79=1)+($CJ$3:$CJ$79=1)+($CL$3:$CL$79=1)+($CN$3:$CN$79=1),1,0)</f>
        <v>0</v>
      </c>
      <c r="CU51" s="19" t="s">
        <v>130</v>
      </c>
      <c r="CV51" s="19"/>
      <c r="CW51" s="19"/>
      <c r="CX51" s="19"/>
      <c r="CY51" s="19"/>
      <c r="CZ51" s="19"/>
      <c r="DA51" s="19"/>
    </row>
    <row r="52" spans="1:105" s="17" customFormat="1" ht="15" customHeight="1">
      <c r="A52" s="34" t="s">
        <v>41</v>
      </c>
      <c r="B52" s="19" t="s">
        <v>24</v>
      </c>
      <c r="C52" s="57" t="s">
        <v>772</v>
      </c>
      <c r="D52" s="57" t="s">
        <v>24</v>
      </c>
      <c r="E52" s="34" t="s">
        <v>1270</v>
      </c>
      <c r="F52" s="57" t="s">
        <v>773</v>
      </c>
      <c r="G52" s="20" t="s">
        <v>590</v>
      </c>
      <c r="H52" s="20" t="s">
        <v>629</v>
      </c>
      <c r="I52" s="19" t="s">
        <v>820</v>
      </c>
      <c r="J52" s="19" t="s">
        <v>857</v>
      </c>
      <c r="K52" s="19">
        <v>2015</v>
      </c>
      <c r="L52" s="38" t="s">
        <v>24</v>
      </c>
      <c r="M52" s="19" t="s">
        <v>590</v>
      </c>
      <c r="N52" s="19"/>
      <c r="O52" s="19"/>
      <c r="P52" s="19" t="s">
        <v>630</v>
      </c>
      <c r="Q52" s="19" t="s">
        <v>774</v>
      </c>
      <c r="R52" s="19"/>
      <c r="S52" s="19" t="s">
        <v>1304</v>
      </c>
      <c r="T52" s="19" t="s">
        <v>94</v>
      </c>
      <c r="U52" s="19" t="s">
        <v>775</v>
      </c>
      <c r="V52" s="38" t="s">
        <v>24</v>
      </c>
      <c r="W52" s="19" t="s">
        <v>96</v>
      </c>
      <c r="X52" s="19">
        <v>0</v>
      </c>
      <c r="Y52" s="19">
        <v>7</v>
      </c>
      <c r="Z52" s="19"/>
      <c r="AA52" s="71"/>
      <c r="AB52" s="68"/>
      <c r="AC52" s="150"/>
      <c r="AD52" s="153"/>
      <c r="AE52" s="68"/>
      <c r="AF52" s="68"/>
      <c r="AG52" s="19" t="s">
        <v>776</v>
      </c>
      <c r="AH52" s="19" t="s">
        <v>24</v>
      </c>
      <c r="AI52" s="19" t="s">
        <v>777</v>
      </c>
      <c r="AJ52" s="19" t="s">
        <v>22</v>
      </c>
      <c r="AK52" s="145">
        <v>100</v>
      </c>
      <c r="AL52" s="145">
        <v>1000</v>
      </c>
      <c r="AM52" s="19">
        <v>9.7999999999999997E-3</v>
      </c>
      <c r="AN52" s="147">
        <f>SUM(AK52*AM52)</f>
        <v>0.98</v>
      </c>
      <c r="AO52" s="147">
        <f>SUM(AL52*AM52)</f>
        <v>9.7999999999999989</v>
      </c>
      <c r="AP52" s="147" t="s">
        <v>764</v>
      </c>
      <c r="AQ52" s="19" t="s">
        <v>778</v>
      </c>
      <c r="AR52" s="19" t="s">
        <v>24</v>
      </c>
      <c r="AS52" s="19" t="s">
        <v>24</v>
      </c>
      <c r="AT52" s="19" t="s">
        <v>633</v>
      </c>
      <c r="AU52" s="19"/>
      <c r="AV52" s="19" t="s">
        <v>634</v>
      </c>
      <c r="AW52" s="19" t="s">
        <v>779</v>
      </c>
      <c r="AX52" s="19" t="s">
        <v>23</v>
      </c>
      <c r="AY52" s="19"/>
      <c r="AZ52" s="19"/>
      <c r="BA52" s="19"/>
      <c r="BB52" s="19"/>
      <c r="BC52" s="19"/>
      <c r="BD52" s="19"/>
      <c r="BE52" s="19"/>
      <c r="BF52" s="19" t="s">
        <v>1295</v>
      </c>
      <c r="BG52" s="19">
        <f>IF(($BD$3:$BD$58="yes")+($BE$3:$BE$58="yes"),1,0)</f>
        <v>0</v>
      </c>
      <c r="BH52" s="19"/>
      <c r="BI52" s="19"/>
      <c r="BJ52" s="19"/>
      <c r="BK52" s="19"/>
      <c r="BL52" s="19" t="s">
        <v>1275</v>
      </c>
      <c r="BM52" s="19"/>
      <c r="BN52" s="19"/>
      <c r="BO52" s="19" t="s">
        <v>635</v>
      </c>
      <c r="BP52" s="19"/>
      <c r="BQ52" s="19"/>
      <c r="BR52" s="19" t="s">
        <v>24</v>
      </c>
      <c r="BS52" s="19" t="s">
        <v>24</v>
      </c>
      <c r="BT52" s="19" t="s">
        <v>637</v>
      </c>
      <c r="BU52" s="19" t="s">
        <v>24</v>
      </c>
      <c r="BV52" s="19">
        <v>1</v>
      </c>
      <c r="BW52" s="19">
        <v>1</v>
      </c>
      <c r="BX52" s="19"/>
      <c r="BY52" s="19"/>
      <c r="BZ52" s="19">
        <v>1</v>
      </c>
      <c r="CA52" s="19"/>
      <c r="CB52" s="19"/>
      <c r="CC52" s="19"/>
      <c r="CD52" s="19"/>
      <c r="CE52" s="19"/>
      <c r="CF52" s="19"/>
      <c r="CG52" s="19"/>
      <c r="CH52" s="19"/>
      <c r="CI52" s="19"/>
      <c r="CJ52" s="19"/>
      <c r="CK52" s="19"/>
      <c r="CL52" s="19"/>
      <c r="CM52" s="19"/>
      <c r="CN52" s="19"/>
      <c r="CO52" s="19">
        <f>IF(($BW$3:$BW$79=1)+($BX$3:$BX$79=1),1,0)</f>
        <v>1</v>
      </c>
      <c r="CP52" s="19">
        <f>IF(($CB$3:$CB$79=1)+($CD$3:$CD$79=1)+($CE$3:$CE$79=1)+($CG$3:$CG$79=1)+($CF$3:$CF$79=1),1,0)</f>
        <v>0</v>
      </c>
      <c r="CQ52" s="19">
        <f>IF(($CK$3:$CK$79=1)+($CI$3:$CI$79=1)+($CM$3:$CM$79=1)+($BZ$3:$BZ$79=1),1,0)</f>
        <v>1</v>
      </c>
      <c r="CR52" s="19">
        <f>IF(($CC$3:$CC$79=1)+($CH$3:$CH$79=1),1,0)</f>
        <v>0</v>
      </c>
      <c r="CS52" s="19">
        <f>CA52</f>
        <v>0</v>
      </c>
      <c r="CT52" s="19">
        <f>IF(($BV$3:$BV$79=1)+($BY$3:$BY$79=1)+($CJ$3:$CJ$79=1)+($CL$3:$CL$79=1)+($CN$3:$CN$79=1),1,0)</f>
        <v>1</v>
      </c>
      <c r="CU52" s="19" t="s">
        <v>780</v>
      </c>
      <c r="CV52" s="19"/>
      <c r="CW52" s="19"/>
      <c r="CX52" s="19"/>
      <c r="CY52" s="19"/>
      <c r="CZ52" s="19"/>
      <c r="DA52" s="19"/>
    </row>
    <row r="53" spans="1:105" s="17" customFormat="1" ht="15" customHeight="1">
      <c r="A53" s="19" t="s">
        <v>506</v>
      </c>
      <c r="B53" s="19" t="s">
        <v>24</v>
      </c>
      <c r="C53" s="57" t="s">
        <v>527</v>
      </c>
      <c r="D53" s="57" t="s">
        <v>24</v>
      </c>
      <c r="E53" s="36" t="s">
        <v>486</v>
      </c>
      <c r="F53" s="57" t="s">
        <v>528</v>
      </c>
      <c r="G53" s="20" t="s">
        <v>529</v>
      </c>
      <c r="H53" s="20" t="s">
        <v>530</v>
      </c>
      <c r="I53" s="19" t="s">
        <v>500</v>
      </c>
      <c r="J53" s="38" t="s">
        <v>858</v>
      </c>
      <c r="K53" s="19"/>
      <c r="L53" s="19"/>
      <c r="M53" s="19"/>
      <c r="N53" s="19"/>
      <c r="O53" s="19"/>
      <c r="P53" s="19"/>
      <c r="Q53" s="19"/>
      <c r="R53" s="19"/>
      <c r="S53" s="19" t="s">
        <v>21</v>
      </c>
      <c r="T53" s="19" t="s">
        <v>21</v>
      </c>
      <c r="U53" s="19" t="s">
        <v>518</v>
      </c>
      <c r="V53" s="19"/>
      <c r="W53" s="19" t="s">
        <v>96</v>
      </c>
      <c r="X53" s="19">
        <v>15</v>
      </c>
      <c r="Y53" s="19">
        <v>30</v>
      </c>
      <c r="Z53" s="19" t="s">
        <v>531</v>
      </c>
      <c r="AA53" s="71">
        <v>3.46</v>
      </c>
      <c r="AB53" s="71">
        <v>3.8</v>
      </c>
      <c r="AC53" s="155" t="s">
        <v>1068</v>
      </c>
      <c r="AD53" s="19" t="s">
        <v>931</v>
      </c>
      <c r="AE53" s="63">
        <v>3.46</v>
      </c>
      <c r="AF53" s="63">
        <v>3.8</v>
      </c>
      <c r="AG53" s="19">
        <v>1</v>
      </c>
      <c r="AH53" s="19" t="s">
        <v>24</v>
      </c>
      <c r="AI53" s="19" t="s">
        <v>532</v>
      </c>
      <c r="AJ53" s="19" t="s">
        <v>533</v>
      </c>
      <c r="AK53" s="145"/>
      <c r="AL53" s="145">
        <v>10000</v>
      </c>
      <c r="AM53" s="146">
        <v>3.2000000000000002E-3</v>
      </c>
      <c r="AN53" s="147"/>
      <c r="AO53" s="147">
        <f>SUM(AL53*AM53)</f>
        <v>32</v>
      </c>
      <c r="AP53" s="19" t="s">
        <v>534</v>
      </c>
      <c r="AQ53" s="19" t="s">
        <v>535</v>
      </c>
      <c r="AR53" s="19" t="s">
        <v>96</v>
      </c>
      <c r="AS53" s="19" t="s">
        <v>24</v>
      </c>
      <c r="AT53" s="19" t="s">
        <v>536</v>
      </c>
      <c r="AU53" s="19"/>
      <c r="AV53" s="19" t="s">
        <v>537</v>
      </c>
      <c r="AW53" s="19"/>
      <c r="AX53" s="19" t="s">
        <v>23</v>
      </c>
      <c r="AY53" s="19"/>
      <c r="AZ53" s="19"/>
      <c r="BA53" s="19" t="s">
        <v>24</v>
      </c>
      <c r="BB53" s="19" t="s">
        <v>538</v>
      </c>
      <c r="BC53" s="19" t="s">
        <v>24</v>
      </c>
      <c r="BD53" s="19" t="s">
        <v>24</v>
      </c>
      <c r="BE53" s="19"/>
      <c r="BF53" s="19" t="s">
        <v>817</v>
      </c>
      <c r="BG53" s="19">
        <f>IF(($BD$3:$BD$58="yes")+($BE$3:$BE$58="yes"),1,0)</f>
        <v>1</v>
      </c>
      <c r="BH53" s="19"/>
      <c r="BI53" s="19"/>
      <c r="BJ53" s="19"/>
      <c r="BK53" s="19"/>
      <c r="BL53" s="19" t="s">
        <v>1275</v>
      </c>
      <c r="BM53" s="19"/>
      <c r="BN53" s="19"/>
      <c r="BO53" s="19"/>
      <c r="BP53" s="19" t="s">
        <v>24</v>
      </c>
      <c r="BQ53" s="19" t="s">
        <v>539</v>
      </c>
      <c r="BR53" s="19" t="s">
        <v>24</v>
      </c>
      <c r="BS53" s="19"/>
      <c r="BT53" s="19"/>
      <c r="BU53" s="38" t="s">
        <v>24</v>
      </c>
      <c r="BV53" s="19"/>
      <c r="BW53" s="19"/>
      <c r="BX53" s="19"/>
      <c r="BY53" s="19"/>
      <c r="BZ53" s="19">
        <v>1</v>
      </c>
      <c r="CA53" s="19"/>
      <c r="CB53" s="19"/>
      <c r="CC53" s="19">
        <v>1</v>
      </c>
      <c r="CD53" s="19"/>
      <c r="CE53" s="19"/>
      <c r="CF53" s="19"/>
      <c r="CG53" s="19"/>
      <c r="CH53" s="19"/>
      <c r="CI53" s="19"/>
      <c r="CJ53" s="19"/>
      <c r="CK53" s="19">
        <v>1</v>
      </c>
      <c r="CL53" s="19">
        <v>1</v>
      </c>
      <c r="CM53" s="19">
        <v>1</v>
      </c>
      <c r="CN53" s="19"/>
      <c r="CO53" s="19">
        <f>IF(($BW$3:$BW$79=1)+($BX$3:$BX$79=1),1,0)</f>
        <v>0</v>
      </c>
      <c r="CP53" s="19">
        <f>IF(($CB$3:$CB$79=1)+($CD$3:$CD$79=1)+($CE$3:$CE$79=1)+($CG$3:$CG$79=1)+($CF$3:$CF$79=1),1,0)</f>
        <v>0</v>
      </c>
      <c r="CQ53" s="19">
        <f>IF(($CK$3:$CK$79=1)+($CI$3:$CI$79=1)+($CM$3:$CM$79=1)+($BZ$3:$BZ$79=1),1,0)</f>
        <v>1</v>
      </c>
      <c r="CR53" s="19">
        <f>IF(($CC$3:$CC$79=1)+($CH$3:$CH$79=1),1,0)</f>
        <v>1</v>
      </c>
      <c r="CS53" s="19">
        <f>CA53</f>
        <v>0</v>
      </c>
      <c r="CT53" s="19">
        <f>IF(($BV$3:$BV$79=1)+($BY$3:$BY$79=1)+($CJ$3:$CJ$79=1)+($CL$3:$CL$79=1)+($CN$3:$CN$79=1),1,0)</f>
        <v>1</v>
      </c>
      <c r="CU53" s="19" t="s">
        <v>540</v>
      </c>
      <c r="CV53" s="38"/>
      <c r="CW53" s="38"/>
      <c r="CX53" s="38"/>
      <c r="CY53" s="38"/>
      <c r="CZ53" s="38"/>
      <c r="DA53" s="38"/>
    </row>
    <row r="54" spans="1:105" s="17" customFormat="1">
      <c r="A54" s="34" t="s">
        <v>41</v>
      </c>
      <c r="B54" s="19" t="s">
        <v>24</v>
      </c>
      <c r="C54" s="57" t="s">
        <v>781</v>
      </c>
      <c r="D54" s="57" t="s">
        <v>24</v>
      </c>
      <c r="E54" s="36" t="s">
        <v>1271</v>
      </c>
      <c r="F54" s="36" t="s">
        <v>782</v>
      </c>
      <c r="G54" s="20" t="s">
        <v>638</v>
      </c>
      <c r="H54" s="20" t="s">
        <v>639</v>
      </c>
      <c r="I54" s="19" t="s">
        <v>500</v>
      </c>
      <c r="J54" s="19" t="s">
        <v>857</v>
      </c>
      <c r="K54" s="19">
        <v>2015</v>
      </c>
      <c r="L54" s="38" t="s">
        <v>24</v>
      </c>
      <c r="M54" s="19" t="s">
        <v>590</v>
      </c>
      <c r="N54" s="19"/>
      <c r="O54" s="19"/>
      <c r="P54" s="19" t="s">
        <v>1331</v>
      </c>
      <c r="Q54" s="19"/>
      <c r="R54" s="19"/>
      <c r="S54" s="38" t="s">
        <v>1305</v>
      </c>
      <c r="T54" s="19" t="s">
        <v>94</v>
      </c>
      <c r="U54" s="19" t="s">
        <v>640</v>
      </c>
      <c r="V54" s="38" t="s">
        <v>24</v>
      </c>
      <c r="W54" s="19" t="s">
        <v>96</v>
      </c>
      <c r="X54" s="19">
        <v>0</v>
      </c>
      <c r="Y54" s="19">
        <v>7</v>
      </c>
      <c r="Z54" s="19" t="s">
        <v>783</v>
      </c>
      <c r="AA54" s="71">
        <v>0.1</v>
      </c>
      <c r="AB54" s="68">
        <v>0.1</v>
      </c>
      <c r="AC54" s="144" t="s">
        <v>1082</v>
      </c>
      <c r="AD54" s="153"/>
      <c r="AE54" s="63">
        <v>5.2</v>
      </c>
      <c r="AF54" s="63">
        <v>5.2</v>
      </c>
      <c r="AG54" s="19"/>
      <c r="AH54" s="19" t="s">
        <v>24</v>
      </c>
      <c r="AI54" s="19" t="s">
        <v>631</v>
      </c>
      <c r="AJ54" s="19" t="s">
        <v>22</v>
      </c>
      <c r="AK54" s="145">
        <v>500</v>
      </c>
      <c r="AL54" s="145">
        <v>10000</v>
      </c>
      <c r="AM54" s="19">
        <v>9.7999999999999997E-3</v>
      </c>
      <c r="AN54" s="147">
        <f>SUM(AK54*AM54)</f>
        <v>4.8999999999999995</v>
      </c>
      <c r="AO54" s="147">
        <f>SUM(AL54*AM54)</f>
        <v>98</v>
      </c>
      <c r="AP54" s="147" t="s">
        <v>784</v>
      </c>
      <c r="AQ54" s="19" t="s">
        <v>632</v>
      </c>
      <c r="AR54" s="19" t="s">
        <v>96</v>
      </c>
      <c r="AS54" s="19" t="s">
        <v>24</v>
      </c>
      <c r="AT54" s="19" t="s">
        <v>633</v>
      </c>
      <c r="AU54" s="19" t="s">
        <v>24</v>
      </c>
      <c r="AV54" s="19" t="s">
        <v>815</v>
      </c>
      <c r="AW54" s="19" t="s">
        <v>785</v>
      </c>
      <c r="AX54" s="19" t="s">
        <v>23</v>
      </c>
      <c r="AY54" s="19"/>
      <c r="AZ54" s="19"/>
      <c r="BA54" s="19" t="s">
        <v>24</v>
      </c>
      <c r="BB54" s="19" t="s">
        <v>786</v>
      </c>
      <c r="BC54" s="19" t="s">
        <v>24</v>
      </c>
      <c r="BD54" s="19"/>
      <c r="BE54" s="19"/>
      <c r="BF54" s="19"/>
      <c r="BG54" s="19">
        <f>IF(($BD$3:$BD$58="yes")+($BE$3:$BE$58="yes"),1,0)</f>
        <v>0</v>
      </c>
      <c r="BH54" s="19" t="s">
        <v>24</v>
      </c>
      <c r="BI54" s="19"/>
      <c r="BJ54" s="19"/>
      <c r="BK54" s="19"/>
      <c r="BL54" s="19" t="s">
        <v>1275</v>
      </c>
      <c r="BM54" s="19" t="s">
        <v>24</v>
      </c>
      <c r="BN54" s="19"/>
      <c r="BO54" s="19" t="s">
        <v>787</v>
      </c>
      <c r="BP54" s="19" t="s">
        <v>24</v>
      </c>
      <c r="BQ54" s="19" t="s">
        <v>788</v>
      </c>
      <c r="BR54" s="19" t="s">
        <v>24</v>
      </c>
      <c r="BS54" s="19" t="s">
        <v>24</v>
      </c>
      <c r="BT54" s="19" t="s">
        <v>637</v>
      </c>
      <c r="BU54" s="19" t="s">
        <v>24</v>
      </c>
      <c r="BV54" s="19"/>
      <c r="BW54" s="19">
        <v>1</v>
      </c>
      <c r="BX54" s="19">
        <v>1</v>
      </c>
      <c r="BY54" s="19"/>
      <c r="BZ54" s="19">
        <v>1</v>
      </c>
      <c r="CA54" s="19">
        <v>1</v>
      </c>
      <c r="CB54" s="19">
        <v>1</v>
      </c>
      <c r="CC54" s="19"/>
      <c r="CD54" s="19">
        <v>1</v>
      </c>
      <c r="CE54" s="19">
        <v>1</v>
      </c>
      <c r="CF54" s="19">
        <v>1</v>
      </c>
      <c r="CG54" s="19">
        <v>1</v>
      </c>
      <c r="CH54" s="19"/>
      <c r="CI54" s="19"/>
      <c r="CJ54" s="19"/>
      <c r="CK54" s="19"/>
      <c r="CL54" s="19"/>
      <c r="CM54" s="19"/>
      <c r="CN54" s="19"/>
      <c r="CO54" s="19">
        <f>IF(($BW$3:$BW$79=1)+($BX$3:$BX$79=1),1,0)</f>
        <v>1</v>
      </c>
      <c r="CP54" s="19">
        <f>IF(($CB$3:$CB$79=1)+($CD$3:$CD$79=1)+($CE$3:$CE$79=1)+($CG$3:$CG$79=1)+($CF$3:$CF$79=1),1,0)</f>
        <v>1</v>
      </c>
      <c r="CQ54" s="19">
        <f>IF(($CK$3:$CK$79=1)+($CI$3:$CI$79=1)+($CM$3:$CM$79=1)+($BZ$3:$BZ$79=1),1,0)</f>
        <v>1</v>
      </c>
      <c r="CR54" s="19">
        <f>IF(($CC$3:$CC$79=1)+($CH$3:$CH$79=1),1,0)</f>
        <v>0</v>
      </c>
      <c r="CS54" s="19">
        <f>CA54</f>
        <v>1</v>
      </c>
      <c r="CT54" s="19">
        <f>IF(($BV$3:$BV$79=1)+($BY$3:$BY$79=1)+($CJ$3:$CJ$79=1)+($CL$3:$CL$79=1)+($CN$3:$CN$79=1),1,0)</f>
        <v>0</v>
      </c>
      <c r="CU54" s="19"/>
      <c r="CV54" s="38"/>
      <c r="CW54" s="38"/>
      <c r="CX54" s="38"/>
      <c r="CY54" s="38"/>
      <c r="CZ54" s="38"/>
      <c r="DA54" s="38"/>
    </row>
    <row r="55" spans="1:105" s="17" customFormat="1">
      <c r="A55" s="34" t="s">
        <v>41</v>
      </c>
      <c r="B55" s="19" t="s">
        <v>24</v>
      </c>
      <c r="C55" s="57" t="s">
        <v>789</v>
      </c>
      <c r="D55" s="57" t="s">
        <v>24</v>
      </c>
      <c r="E55" s="36" t="s">
        <v>1270</v>
      </c>
      <c r="F55" s="57" t="s">
        <v>790</v>
      </c>
      <c r="G55" s="20" t="s">
        <v>643</v>
      </c>
      <c r="H55" s="20" t="s">
        <v>642</v>
      </c>
      <c r="I55" s="19" t="s">
        <v>228</v>
      </c>
      <c r="J55" s="19" t="s">
        <v>228</v>
      </c>
      <c r="K55" s="19">
        <v>2013</v>
      </c>
      <c r="L55" s="38" t="s">
        <v>24</v>
      </c>
      <c r="M55" s="19" t="s">
        <v>590</v>
      </c>
      <c r="N55" s="19"/>
      <c r="O55" s="19"/>
      <c r="P55" s="19" t="s">
        <v>1332</v>
      </c>
      <c r="Q55" s="19" t="s">
        <v>1300</v>
      </c>
      <c r="R55" s="19"/>
      <c r="S55" s="19" t="s">
        <v>512</v>
      </c>
      <c r="T55" s="19" t="s">
        <v>855</v>
      </c>
      <c r="U55" s="19" t="s">
        <v>791</v>
      </c>
      <c r="V55" s="38" t="s">
        <v>24</v>
      </c>
      <c r="W55" s="19" t="s">
        <v>96</v>
      </c>
      <c r="X55" s="19">
        <v>30</v>
      </c>
      <c r="Y55" s="19">
        <v>30</v>
      </c>
      <c r="Z55" s="19" t="s">
        <v>792</v>
      </c>
      <c r="AA55" s="71">
        <v>0.3</v>
      </c>
      <c r="AB55" s="68">
        <v>0.3</v>
      </c>
      <c r="AC55" s="144" t="s">
        <v>1068</v>
      </c>
      <c r="AD55" s="153" t="s">
        <v>793</v>
      </c>
      <c r="AE55" s="63">
        <v>0.3</v>
      </c>
      <c r="AF55" s="63">
        <v>0.3</v>
      </c>
      <c r="AG55" s="19"/>
      <c r="AH55" s="19" t="s">
        <v>24</v>
      </c>
      <c r="AI55" s="19" t="s">
        <v>794</v>
      </c>
      <c r="AJ55" s="19" t="s">
        <v>22</v>
      </c>
      <c r="AK55" s="145">
        <v>2000</v>
      </c>
      <c r="AL55" s="145">
        <v>20000</v>
      </c>
      <c r="AM55" s="19">
        <v>9.7999999999999997E-3</v>
      </c>
      <c r="AN55" s="147">
        <f>SUM(AK55*AM55)</f>
        <v>19.599999999999998</v>
      </c>
      <c r="AO55" s="147">
        <f>SUM(AL55*AM55)</f>
        <v>196</v>
      </c>
      <c r="AP55" s="147"/>
      <c r="AQ55" s="19" t="s">
        <v>632</v>
      </c>
      <c r="AR55" s="19" t="s">
        <v>24</v>
      </c>
      <c r="AS55" s="19" t="s">
        <v>24</v>
      </c>
      <c r="AT55" s="19" t="s">
        <v>795</v>
      </c>
      <c r="AU55" s="19" t="s">
        <v>24</v>
      </c>
      <c r="AV55" s="19" t="s">
        <v>796</v>
      </c>
      <c r="AW55" s="19" t="s">
        <v>797</v>
      </c>
      <c r="AX55" s="19" t="s">
        <v>23</v>
      </c>
      <c r="AY55" s="19"/>
      <c r="AZ55" s="19"/>
      <c r="BA55" s="19" t="s">
        <v>24</v>
      </c>
      <c r="BB55" s="19" t="s">
        <v>798</v>
      </c>
      <c r="BC55" s="19" t="s">
        <v>24</v>
      </c>
      <c r="BD55" s="19"/>
      <c r="BE55" s="19"/>
      <c r="BF55" s="19"/>
      <c r="BG55" s="19">
        <f>IF(($BD$3:$BD$58="yes")+($BE$3:$BE$58="yes"),1,0)</f>
        <v>0</v>
      </c>
      <c r="BH55" s="19"/>
      <c r="BI55" s="19"/>
      <c r="BJ55" s="19"/>
      <c r="BK55" s="19"/>
      <c r="BL55" s="19" t="s">
        <v>24</v>
      </c>
      <c r="BM55" s="19" t="s">
        <v>24</v>
      </c>
      <c r="BN55" s="19"/>
      <c r="BO55" s="19" t="s">
        <v>644</v>
      </c>
      <c r="BP55" s="19" t="s">
        <v>24</v>
      </c>
      <c r="BQ55" s="19" t="s">
        <v>799</v>
      </c>
      <c r="BR55" s="19"/>
      <c r="BS55" s="19"/>
      <c r="BT55" s="19"/>
      <c r="BU55" s="19" t="s">
        <v>24</v>
      </c>
      <c r="BV55" s="19"/>
      <c r="BW55" s="19"/>
      <c r="BX55" s="19"/>
      <c r="BY55" s="19"/>
      <c r="BZ55" s="19">
        <v>1</v>
      </c>
      <c r="CA55" s="19"/>
      <c r="CB55" s="19"/>
      <c r="CC55" s="19"/>
      <c r="CD55" s="19"/>
      <c r="CE55" s="19"/>
      <c r="CF55" s="19"/>
      <c r="CG55" s="19"/>
      <c r="CH55" s="19"/>
      <c r="CI55" s="19"/>
      <c r="CJ55" s="19"/>
      <c r="CK55" s="19">
        <v>1</v>
      </c>
      <c r="CL55" s="19"/>
      <c r="CM55" s="19"/>
      <c r="CN55" s="19"/>
      <c r="CO55" s="19">
        <f>IF(($BW$3:$BW$79=1)+($BX$3:$BX$79=1),1,0)</f>
        <v>0</v>
      </c>
      <c r="CP55" s="19">
        <f>IF(($CB$3:$CB$79=1)+($CD$3:$CD$79=1)+($CE$3:$CE$79=1)+($CG$3:$CG$79=1)+($CF$3:$CF$79=1),1,0)</f>
        <v>0</v>
      </c>
      <c r="CQ55" s="19">
        <f>IF(($CK$3:$CK$79=1)+($CI$3:$CI$79=1)+($CM$3:$CM$79=1)+($BZ$3:$BZ$79=1),1,0)</f>
        <v>1</v>
      </c>
      <c r="CR55" s="19">
        <f>IF(($CC$3:$CC$79=1)+($CH$3:$CH$79=1),1,0)</f>
        <v>0</v>
      </c>
      <c r="CS55" s="19">
        <f>CA55</f>
        <v>0</v>
      </c>
      <c r="CT55" s="19">
        <f>IF(($BV$3:$BV$79=1)+($BY$3:$BY$79=1)+($CJ$3:$CJ$79=1)+($CL$3:$CL$79=1)+($CN$3:$CN$79=1),1,0)</f>
        <v>0</v>
      </c>
      <c r="CU55" s="19" t="s">
        <v>800</v>
      </c>
      <c r="CV55" s="38"/>
      <c r="CW55" s="38"/>
      <c r="CX55" s="38"/>
      <c r="CY55" s="38"/>
      <c r="CZ55" s="38"/>
      <c r="DA55" s="38"/>
    </row>
    <row r="56" spans="1:105" s="17" customFormat="1" ht="15" customHeight="1">
      <c r="A56" s="34" t="s">
        <v>41</v>
      </c>
      <c r="B56" s="19" t="s">
        <v>24</v>
      </c>
      <c r="C56" s="57" t="s">
        <v>1224</v>
      </c>
      <c r="D56" s="57" t="s">
        <v>24</v>
      </c>
      <c r="E56" s="57" t="s">
        <v>645</v>
      </c>
      <c r="F56" s="34"/>
      <c r="G56" s="20" t="s">
        <v>646</v>
      </c>
      <c r="H56" s="20" t="s">
        <v>646</v>
      </c>
      <c r="I56" s="19" t="s">
        <v>228</v>
      </c>
      <c r="J56" s="19" t="s">
        <v>228</v>
      </c>
      <c r="K56" s="19">
        <v>2015</v>
      </c>
      <c r="L56" s="38" t="s">
        <v>24</v>
      </c>
      <c r="M56" s="19" t="s">
        <v>590</v>
      </c>
      <c r="N56" s="19"/>
      <c r="O56" s="19"/>
      <c r="P56" s="19" t="s">
        <v>108</v>
      </c>
      <c r="Q56" s="19"/>
      <c r="R56" s="19"/>
      <c r="S56" s="19" t="s">
        <v>276</v>
      </c>
      <c r="T56" s="19" t="s">
        <v>276</v>
      </c>
      <c r="U56" s="19"/>
      <c r="V56" s="38" t="s">
        <v>24</v>
      </c>
      <c r="W56" s="19" t="s">
        <v>24</v>
      </c>
      <c r="X56" s="19">
        <v>0</v>
      </c>
      <c r="Y56" s="19">
        <v>28</v>
      </c>
      <c r="Z56" s="19"/>
      <c r="AA56" s="68">
        <v>0.06</v>
      </c>
      <c r="AB56" s="68">
        <v>0.1</v>
      </c>
      <c r="AC56" s="144" t="s">
        <v>1068</v>
      </c>
      <c r="AD56" s="19"/>
      <c r="AE56" s="63">
        <v>0.06</v>
      </c>
      <c r="AF56" s="63">
        <v>0.1</v>
      </c>
      <c r="AG56" s="19"/>
      <c r="AH56" s="19" t="s">
        <v>24</v>
      </c>
      <c r="AI56" s="19" t="s">
        <v>648</v>
      </c>
      <c r="AJ56" s="19" t="s">
        <v>22</v>
      </c>
      <c r="AK56" s="145"/>
      <c r="AL56" s="145"/>
      <c r="AM56" s="19">
        <v>9.7999999999999997E-3</v>
      </c>
      <c r="AN56" s="147"/>
      <c r="AO56" s="147"/>
      <c r="AP56" s="147" t="s">
        <v>698</v>
      </c>
      <c r="AQ56" s="19" t="s">
        <v>699</v>
      </c>
      <c r="AR56" s="19" t="s">
        <v>96</v>
      </c>
      <c r="AS56" s="19" t="s">
        <v>24</v>
      </c>
      <c r="AT56" s="19" t="s">
        <v>700</v>
      </c>
      <c r="AU56" s="19" t="s">
        <v>24</v>
      </c>
      <c r="AV56" s="19" t="s">
        <v>701</v>
      </c>
      <c r="AW56" s="19"/>
      <c r="AX56" s="19" t="s">
        <v>346</v>
      </c>
      <c r="AY56" s="19"/>
      <c r="AZ56" s="19"/>
      <c r="BA56" s="19"/>
      <c r="BB56" s="19"/>
      <c r="BC56" s="19" t="s">
        <v>24</v>
      </c>
      <c r="BD56" s="19" t="s">
        <v>96</v>
      </c>
      <c r="BE56" s="19" t="s">
        <v>96</v>
      </c>
      <c r="BF56" s="19"/>
      <c r="BG56" s="19">
        <f>IF(($BD$3:$BD$58="yes")+($BE$3:$BE$58="yes"),1,0)</f>
        <v>0</v>
      </c>
      <c r="BH56" s="19" t="s">
        <v>273</v>
      </c>
      <c r="BI56" s="19" t="s">
        <v>273</v>
      </c>
      <c r="BJ56" s="19" t="s">
        <v>273</v>
      </c>
      <c r="BK56" s="19" t="s">
        <v>273</v>
      </c>
      <c r="BL56" s="19" t="s">
        <v>24</v>
      </c>
      <c r="BM56" s="19" t="s">
        <v>24</v>
      </c>
      <c r="BN56" s="19"/>
      <c r="BO56" s="19" t="s">
        <v>228</v>
      </c>
      <c r="BP56" s="19" t="s">
        <v>24</v>
      </c>
      <c r="BQ56" s="19" t="s">
        <v>641</v>
      </c>
      <c r="BR56" s="19" t="s">
        <v>24</v>
      </c>
      <c r="BS56" s="19" t="s">
        <v>24</v>
      </c>
      <c r="BT56" s="19" t="s">
        <v>649</v>
      </c>
      <c r="BU56" s="19" t="s">
        <v>24</v>
      </c>
      <c r="BV56" s="19" t="s">
        <v>273</v>
      </c>
      <c r="BW56" s="19" t="s">
        <v>273</v>
      </c>
      <c r="BX56" s="19" t="s">
        <v>273</v>
      </c>
      <c r="BY56" s="19" t="s">
        <v>273</v>
      </c>
      <c r="BZ56" s="19">
        <v>1</v>
      </c>
      <c r="CA56" s="19">
        <v>1</v>
      </c>
      <c r="CB56" s="19" t="s">
        <v>273</v>
      </c>
      <c r="CC56" s="19" t="s">
        <v>273</v>
      </c>
      <c r="CD56" s="19" t="s">
        <v>273</v>
      </c>
      <c r="CE56" s="19" t="s">
        <v>273</v>
      </c>
      <c r="CF56" s="19" t="s">
        <v>273</v>
      </c>
      <c r="CG56" s="19">
        <v>1</v>
      </c>
      <c r="CH56" s="19"/>
      <c r="CI56" s="19">
        <v>1</v>
      </c>
      <c r="CJ56" s="19"/>
      <c r="CK56" s="19">
        <v>1</v>
      </c>
      <c r="CL56" s="19"/>
      <c r="CM56" s="19">
        <v>1</v>
      </c>
      <c r="CN56" s="19"/>
      <c r="CO56" s="19">
        <f>IF(($BW$3:$BW$79=1)+($BX$3:$BX$79=1),1,0)</f>
        <v>0</v>
      </c>
      <c r="CP56" s="19">
        <f>IF(($CB$3:$CB$79=1)+($CD$3:$CD$79=1)+($CE$3:$CE$79=1)+($CG$3:$CG$79=1)+($CF$3:$CF$79=1),1,0)</f>
        <v>1</v>
      </c>
      <c r="CQ56" s="19">
        <f>IF(($CK$3:$CK$79=1)+($CI$3:$CI$79=1)+($CM$3:$CM$79=1)+($BZ$3:$BZ$79=1),1,0)</f>
        <v>1</v>
      </c>
      <c r="CR56" s="19">
        <f>IF(($CC$3:$CC$79=1)+($CH$3:$CH$79=1),1,0)</f>
        <v>0</v>
      </c>
      <c r="CS56" s="19">
        <f>CA56</f>
        <v>1</v>
      </c>
      <c r="CT56" s="19">
        <f>IF(($BV$3:$BV$79=1)+($BY$3:$BY$79=1)+($CJ$3:$CJ$79=1)+($CL$3:$CL$79=1)+($CN$3:$CN$79=1),1,0)</f>
        <v>0</v>
      </c>
      <c r="CU56" s="19"/>
      <c r="CV56" s="38"/>
      <c r="CW56" s="38"/>
      <c r="CX56" s="38"/>
      <c r="CY56" s="38"/>
      <c r="CZ56" s="38"/>
      <c r="DA56" s="38"/>
    </row>
    <row r="57" spans="1:105" s="28" customFormat="1" ht="15" customHeight="1">
      <c r="A57" s="38" t="s">
        <v>77</v>
      </c>
      <c r="B57" s="38" t="s">
        <v>24</v>
      </c>
      <c r="C57" t="s">
        <v>1073</v>
      </c>
      <c r="D57" s="57" t="s">
        <v>24</v>
      </c>
      <c r="E57" s="53" t="s">
        <v>1271</v>
      </c>
      <c r="F57" s="12" t="s">
        <v>1059</v>
      </c>
      <c r="G57" s="30" t="s">
        <v>1269</v>
      </c>
      <c r="H57" s="30" t="s">
        <v>1269</v>
      </c>
      <c r="I57" s="112" t="s">
        <v>821</v>
      </c>
      <c r="J57" s="112" t="s">
        <v>858</v>
      </c>
      <c r="K57" s="148"/>
      <c r="L57" s="146"/>
      <c r="M57" s="146"/>
      <c r="N57" s="38"/>
      <c r="O57" s="38"/>
      <c r="P57" s="146" t="s">
        <v>19</v>
      </c>
      <c r="Q57" s="146" t="s">
        <v>1306</v>
      </c>
      <c r="R57" s="146"/>
      <c r="S57" s="146" t="s">
        <v>276</v>
      </c>
      <c r="T57" s="146" t="s">
        <v>276</v>
      </c>
      <c r="U57" s="146"/>
      <c r="V57" s="146"/>
      <c r="W57" s="146"/>
      <c r="X57" s="146"/>
      <c r="Y57" s="146"/>
      <c r="Z57" s="146"/>
      <c r="AA57" s="112">
        <v>0.14000000000000001</v>
      </c>
      <c r="AB57" s="112">
        <v>0.24</v>
      </c>
      <c r="AC57" s="148" t="s">
        <v>1079</v>
      </c>
      <c r="AD57" s="146" t="s">
        <v>1063</v>
      </c>
      <c r="AE57" s="110">
        <v>0.14000000000000001</v>
      </c>
      <c r="AF57" s="110">
        <v>0.24</v>
      </c>
      <c r="AG57" s="146"/>
      <c r="AH57" s="146" t="s">
        <v>1064</v>
      </c>
      <c r="AI57" s="146" t="s">
        <v>1063</v>
      </c>
      <c r="AJ57" s="146" t="s">
        <v>1061</v>
      </c>
      <c r="AK57" s="146">
        <v>50000</v>
      </c>
      <c r="AL57" s="146">
        <v>500000</v>
      </c>
      <c r="AM57" s="19">
        <v>1.4999999999999999E-2</v>
      </c>
      <c r="AN57" s="147">
        <f>SUM(AK57*AM57)</f>
        <v>750</v>
      </c>
      <c r="AO57" s="147">
        <f>SUM(AL57*AM57)</f>
        <v>7500</v>
      </c>
      <c r="AP57" s="146"/>
      <c r="AQ57" s="146" t="s">
        <v>412</v>
      </c>
      <c r="AR57" s="146"/>
      <c r="AS57" s="146"/>
      <c r="AT57" s="146"/>
      <c r="AU57" s="146"/>
      <c r="AV57" s="146"/>
      <c r="AW57" s="146"/>
      <c r="AX57" s="146"/>
      <c r="AY57" s="146"/>
      <c r="AZ57" s="146"/>
      <c r="BA57" s="146"/>
      <c r="BB57" s="146"/>
      <c r="BC57" s="146"/>
      <c r="BD57" s="146"/>
      <c r="BE57" s="146"/>
      <c r="BF57" s="146"/>
      <c r="BG57" s="38">
        <f>IF(($BD$3:$BD$79="yes")+($BE$3:$BE$79="yes"),1,0)</f>
        <v>0</v>
      </c>
      <c r="BH57" s="146"/>
      <c r="BI57" s="146"/>
      <c r="BJ57" s="146"/>
      <c r="BK57" s="146"/>
      <c r="BL57" s="38" t="s">
        <v>1275</v>
      </c>
      <c r="BM57" s="146"/>
      <c r="BN57" s="146"/>
      <c r="BO57" s="146"/>
      <c r="BP57" s="146"/>
      <c r="BQ57" s="146"/>
      <c r="BR57" s="146"/>
      <c r="BS57" s="146"/>
      <c r="BT57" s="146"/>
      <c r="BU57" s="146"/>
      <c r="BV57" s="146"/>
      <c r="BW57" s="146"/>
      <c r="BX57" s="146"/>
      <c r="BY57" s="146"/>
      <c r="BZ57" s="146"/>
      <c r="CA57" s="146"/>
      <c r="CB57" s="146"/>
      <c r="CC57" s="146"/>
      <c r="CD57" s="146"/>
      <c r="CE57" s="146"/>
      <c r="CF57" s="146"/>
      <c r="CG57" s="146"/>
      <c r="CH57" s="146"/>
      <c r="CI57" s="146"/>
      <c r="CJ57" s="146"/>
      <c r="CK57" s="146"/>
      <c r="CL57" s="146"/>
      <c r="CM57" s="146"/>
      <c r="CN57" s="146"/>
      <c r="CO57" s="38">
        <f>IF(($BW$3:$BW$80=1)+($BX$3:$BX$80=1),1,0)</f>
        <v>0</v>
      </c>
      <c r="CP57" s="38">
        <f>IF(($CB$3:$CB$80=1)+($CD$3:$CD$80=1)+($CE$3:$CE$80=1)+($CG$3:$CG$80=1)+($CF$3:$CF$80=1),1,0)</f>
        <v>0</v>
      </c>
      <c r="CQ57" s="38">
        <f>IF(($CK$3:$CK$80=1)+($CI$3:$CI$80=1)+($CM$3:$CM$80=1)+($BZ$3:$BZ$80=1),1,0)</f>
        <v>0</v>
      </c>
      <c r="CR57" s="38">
        <f>IF(($CC$3:$CC$80=1)+($CH$3:$CH$80=1),1,0)</f>
        <v>0</v>
      </c>
      <c r="CS57" s="38">
        <f>CA57</f>
        <v>0</v>
      </c>
      <c r="CT57" s="38">
        <f>IF(($BV$3:$BV$80=1)+($BY$3:$BY$80=1)+($CJ$3:$CJ$80=1)+($CL$3:$CL$80=1)+($CN$3:$CN$80=1),1,0)</f>
        <v>0</v>
      </c>
      <c r="CU57" s="146" t="s">
        <v>1065</v>
      </c>
      <c r="CV57" s="146"/>
      <c r="CW57" s="146"/>
      <c r="CX57" s="146"/>
      <c r="CY57" s="146"/>
      <c r="CZ57" s="146"/>
      <c r="DA57" s="146"/>
    </row>
    <row r="58" spans="1:105" s="28" customFormat="1">
      <c r="A58" s="38" t="s">
        <v>77</v>
      </c>
      <c r="B58" s="38" t="s">
        <v>24</v>
      </c>
      <c r="C58" s="111" t="s">
        <v>248</v>
      </c>
      <c r="D58" s="57" t="s">
        <v>24</v>
      </c>
      <c r="E58" s="53" t="s">
        <v>486</v>
      </c>
      <c r="F58" s="53" t="s">
        <v>370</v>
      </c>
      <c r="G58" s="30" t="s">
        <v>249</v>
      </c>
      <c r="H58" s="30" t="s">
        <v>249</v>
      </c>
      <c r="I58" s="38" t="s">
        <v>228</v>
      </c>
      <c r="J58" s="38" t="s">
        <v>228</v>
      </c>
      <c r="K58" s="38">
        <v>2016</v>
      </c>
      <c r="L58" s="38"/>
      <c r="M58" s="38"/>
      <c r="N58" s="38"/>
      <c r="O58" s="38"/>
      <c r="P58" s="38" t="s">
        <v>19</v>
      </c>
      <c r="Q58" s="38" t="s">
        <v>1300</v>
      </c>
      <c r="R58" s="38"/>
      <c r="S58" s="19" t="s">
        <v>276</v>
      </c>
      <c r="T58" s="38" t="s">
        <v>276</v>
      </c>
      <c r="U58" s="38" t="s">
        <v>387</v>
      </c>
      <c r="V58" s="38"/>
      <c r="W58" s="19" t="s">
        <v>24</v>
      </c>
      <c r="X58" s="38">
        <v>1</v>
      </c>
      <c r="Y58" s="38">
        <v>30</v>
      </c>
      <c r="Z58" s="38" t="s">
        <v>421</v>
      </c>
      <c r="AA58" s="112"/>
      <c r="AB58" s="112"/>
      <c r="AC58" s="156"/>
      <c r="AD58" s="38" t="s">
        <v>422</v>
      </c>
      <c r="AE58" s="64"/>
      <c r="AF58" s="64"/>
      <c r="AG58" s="38" t="s">
        <v>411</v>
      </c>
      <c r="AH58" s="38" t="s">
        <v>24</v>
      </c>
      <c r="AI58" s="38" t="s">
        <v>423</v>
      </c>
      <c r="AJ58" s="38" t="s">
        <v>424</v>
      </c>
      <c r="AK58" s="151">
        <v>20000</v>
      </c>
      <c r="AL58" s="151">
        <v>50000</v>
      </c>
      <c r="AM58" s="19">
        <v>1.4999999999999999E-2</v>
      </c>
      <c r="AN58" s="147">
        <f>SUM(AK58*AM58)</f>
        <v>300</v>
      </c>
      <c r="AO58" s="147">
        <f>SUM(AL58*AM58)</f>
        <v>750</v>
      </c>
      <c r="AP58" s="38" t="s">
        <v>425</v>
      </c>
      <c r="AQ58" s="38" t="s">
        <v>22</v>
      </c>
      <c r="AR58" s="38" t="s">
        <v>96</v>
      </c>
      <c r="AS58" s="38" t="s">
        <v>24</v>
      </c>
      <c r="AT58" s="38" t="s">
        <v>426</v>
      </c>
      <c r="AU58" s="38"/>
      <c r="AV58" s="38" t="s">
        <v>427</v>
      </c>
      <c r="AW58" s="38"/>
      <c r="AX58" s="38" t="s">
        <v>346</v>
      </c>
      <c r="AY58" s="38"/>
      <c r="AZ58" s="38"/>
      <c r="BA58" s="38" t="s">
        <v>24</v>
      </c>
      <c r="BB58" s="38" t="s">
        <v>428</v>
      </c>
      <c r="BC58" s="38"/>
      <c r="BD58" s="38" t="s">
        <v>96</v>
      </c>
      <c r="BE58" s="38" t="s">
        <v>96</v>
      </c>
      <c r="BF58" s="38"/>
      <c r="BG58" s="38">
        <f>IF(($BD$3:$BD$58="yes")+($BE$3:$BE$58="yes"),1,0)</f>
        <v>0</v>
      </c>
      <c r="BH58" s="38"/>
      <c r="BI58" s="38"/>
      <c r="BJ58" s="38"/>
      <c r="BK58" s="38"/>
      <c r="BL58" s="38" t="s">
        <v>1275</v>
      </c>
      <c r="BM58" s="38"/>
      <c r="BN58" s="38"/>
      <c r="BO58" s="38" t="s">
        <v>385</v>
      </c>
      <c r="BP58" s="38" t="s">
        <v>24</v>
      </c>
      <c r="BQ58" s="38" t="s">
        <v>429</v>
      </c>
      <c r="BR58" s="38" t="s">
        <v>24</v>
      </c>
      <c r="BS58" s="38"/>
      <c r="BT58" s="38"/>
      <c r="BU58" s="19" t="s">
        <v>24</v>
      </c>
      <c r="BV58" s="38"/>
      <c r="BW58" s="38"/>
      <c r="BX58" s="38"/>
      <c r="BY58" s="38"/>
      <c r="BZ58" s="38">
        <v>1</v>
      </c>
      <c r="CA58" s="38">
        <v>1</v>
      </c>
      <c r="CB58" s="38">
        <v>1</v>
      </c>
      <c r="CC58" s="38">
        <v>1</v>
      </c>
      <c r="CD58" s="38">
        <v>1</v>
      </c>
      <c r="CE58" s="38">
        <v>1</v>
      </c>
      <c r="CF58" s="38"/>
      <c r="CG58" s="38"/>
      <c r="CH58" s="38"/>
      <c r="CI58" s="38"/>
      <c r="CJ58" s="38"/>
      <c r="CK58" s="38"/>
      <c r="CL58" s="38"/>
      <c r="CM58" s="38"/>
      <c r="CN58" s="38"/>
      <c r="CO58" s="38">
        <f>IF(($BW$3:$BW$79=1)+($BX$3:$BX$79=1),1,0)</f>
        <v>0</v>
      </c>
      <c r="CP58" s="38">
        <f>IF(($CB$3:$CB$79=1)+($CD$3:$CD$79=1)+($CE$3:$CE$79=1)+($CG$3:$CG$79=1)+($CF$3:$CF$79=1),1,0)</f>
        <v>1</v>
      </c>
      <c r="CQ58" s="38">
        <f>IF(($CK$3:$CK$79=1)+($CI$3:$CI$79=1)+($CM$3:$CM$79=1)+($BZ$3:$BZ$79=1),1,0)</f>
        <v>1</v>
      </c>
      <c r="CR58" s="38">
        <f>IF(($CC$3:$CC$79=1)+($CH$3:$CH$79=1),1,0)</f>
        <v>1</v>
      </c>
      <c r="CS58" s="38">
        <f>CA58</f>
        <v>1</v>
      </c>
      <c r="CT58" s="38">
        <f>IF(($BV$3:$BV$79=1)+($BY$3:$BY$79=1)+($CJ$3:$CJ$79=1)+($CL$3:$CL$79=1)+($CN$3:$CN$79=1),1,0)</f>
        <v>0</v>
      </c>
      <c r="CU58" s="38"/>
      <c r="CV58" s="38"/>
      <c r="CW58" s="38"/>
      <c r="CX58" s="38"/>
      <c r="CY58" s="38"/>
      <c r="CZ58" s="38"/>
      <c r="DA58" s="38"/>
    </row>
    <row r="59" spans="1:105" s="108" customFormat="1">
      <c r="A59" s="38" t="s">
        <v>77</v>
      </c>
      <c r="B59" s="38" t="s">
        <v>24</v>
      </c>
      <c r="C59" s="111" t="s">
        <v>243</v>
      </c>
      <c r="D59" s="53" t="s">
        <v>96</v>
      </c>
      <c r="E59" s="53"/>
      <c r="F59" s="53"/>
      <c r="G59" s="30" t="s">
        <v>397</v>
      </c>
      <c r="H59" s="30" t="s">
        <v>244</v>
      </c>
      <c r="I59" s="38" t="s">
        <v>819</v>
      </c>
      <c r="J59" s="38" t="s">
        <v>819</v>
      </c>
      <c r="K59" s="38">
        <v>2016</v>
      </c>
      <c r="L59" s="38" t="s">
        <v>96</v>
      </c>
      <c r="M59" s="38"/>
      <c r="N59" s="38"/>
      <c r="O59" s="38"/>
      <c r="P59" s="38" t="s">
        <v>398</v>
      </c>
      <c r="Q59" s="38" t="s">
        <v>399</v>
      </c>
      <c r="R59" s="38"/>
      <c r="S59" s="19" t="s">
        <v>565</v>
      </c>
      <c r="T59" s="19" t="s">
        <v>565</v>
      </c>
      <c r="U59" s="38" t="s">
        <v>201</v>
      </c>
      <c r="V59" s="38"/>
      <c r="W59" s="19" t="s">
        <v>96</v>
      </c>
      <c r="X59" s="38">
        <v>182.5</v>
      </c>
      <c r="Y59" s="38">
        <v>365</v>
      </c>
      <c r="Z59" s="38" t="s">
        <v>400</v>
      </c>
      <c r="AA59" s="112">
        <v>7.4999999999999997E-2</v>
      </c>
      <c r="AB59" s="112">
        <v>0.15</v>
      </c>
      <c r="AC59" s="161" t="s">
        <v>1083</v>
      </c>
      <c r="AD59" s="38"/>
      <c r="AE59" s="110">
        <v>0.15</v>
      </c>
      <c r="AF59" s="110">
        <v>0.15</v>
      </c>
      <c r="AG59" s="38"/>
      <c r="AH59" s="38" t="s">
        <v>24</v>
      </c>
      <c r="AI59" s="38" t="s">
        <v>401</v>
      </c>
      <c r="AJ59" s="38" t="s">
        <v>402</v>
      </c>
      <c r="AK59" s="151">
        <v>10000</v>
      </c>
      <c r="AL59" s="151">
        <v>30000</v>
      </c>
      <c r="AM59" s="19">
        <v>1.4999999999999999E-2</v>
      </c>
      <c r="AN59" s="147">
        <f>SUM(AK59*AM59)</f>
        <v>150</v>
      </c>
      <c r="AO59" s="147">
        <f>SUM(AL59*AM59)</f>
        <v>450</v>
      </c>
      <c r="AP59" s="38" t="s">
        <v>403</v>
      </c>
      <c r="AQ59" s="38" t="s">
        <v>404</v>
      </c>
      <c r="AR59" s="38" t="s">
        <v>96</v>
      </c>
      <c r="AS59" s="38" t="s">
        <v>24</v>
      </c>
      <c r="AT59" s="38" t="s">
        <v>405</v>
      </c>
      <c r="AU59" s="38" t="s">
        <v>24</v>
      </c>
      <c r="AV59" s="38" t="s">
        <v>406</v>
      </c>
      <c r="AW59" s="38"/>
      <c r="AX59" s="38" t="s">
        <v>23</v>
      </c>
      <c r="AY59" s="38"/>
      <c r="AZ59" s="38"/>
      <c r="BA59" s="38" t="s">
        <v>24</v>
      </c>
      <c r="BB59" s="38" t="s">
        <v>407</v>
      </c>
      <c r="BC59" s="38"/>
      <c r="BD59" s="38" t="s">
        <v>96</v>
      </c>
      <c r="BE59" s="38" t="s">
        <v>96</v>
      </c>
      <c r="BF59" s="38"/>
      <c r="BG59" s="38">
        <f>IF(($BD$3:$BD$70="yes")+($BE$3:$BE$70="yes"),1,0)</f>
        <v>0</v>
      </c>
      <c r="BH59" s="38" t="s">
        <v>24</v>
      </c>
      <c r="BI59" s="38"/>
      <c r="BJ59" s="38"/>
      <c r="BK59" s="38"/>
      <c r="BL59" s="38" t="s">
        <v>1275</v>
      </c>
      <c r="BM59" s="38"/>
      <c r="BN59" s="38"/>
      <c r="BO59" s="38" t="s">
        <v>408</v>
      </c>
      <c r="BP59" s="38"/>
      <c r="BQ59" s="38"/>
      <c r="BR59" s="38" t="s">
        <v>24</v>
      </c>
      <c r="BS59" s="38"/>
      <c r="BT59" s="38"/>
      <c r="BU59" s="19" t="s">
        <v>24</v>
      </c>
      <c r="BV59" s="38"/>
      <c r="BW59" s="38"/>
      <c r="BX59" s="38"/>
      <c r="BY59" s="38"/>
      <c r="BZ59" s="38">
        <v>1</v>
      </c>
      <c r="CA59" s="38">
        <v>1</v>
      </c>
      <c r="CB59" s="38"/>
      <c r="CC59" s="38"/>
      <c r="CD59" s="38"/>
      <c r="CE59" s="38">
        <v>1</v>
      </c>
      <c r="CF59" s="38"/>
      <c r="CG59" s="38"/>
      <c r="CH59" s="38"/>
      <c r="CI59" s="38"/>
      <c r="CJ59" s="38"/>
      <c r="CK59" s="38"/>
      <c r="CL59" s="38"/>
      <c r="CM59" s="38"/>
      <c r="CN59" s="38"/>
      <c r="CO59" s="38">
        <f>IF(($BW$3:$BW$79=1)+($BX$3:$BX$79=1),1,0)</f>
        <v>0</v>
      </c>
      <c r="CP59" s="38">
        <f>IF(($CB$3:$CB$79=1)+($CD$3:$CD$79=1)+($CE$3:$CE$79=1)+($CG$3:$CG$79=1)+($CF$3:$CF$79=1),1,0)</f>
        <v>1</v>
      </c>
      <c r="CQ59" s="38">
        <f>IF(($CK$3:$CK$79=1)+($CI$3:$CI$79=1)+($CM$3:$CM$79=1)+($BZ$3:$BZ$79=1),1,0)</f>
        <v>1</v>
      </c>
      <c r="CR59" s="38">
        <f>IF(($CC$3:$CC$79=1)+($CH$3:$CH$79=1),1,0)</f>
        <v>0</v>
      </c>
      <c r="CS59" s="38">
        <f>CA59</f>
        <v>1</v>
      </c>
      <c r="CT59" s="38">
        <f>IF(($BV$3:$BV$79=1)+($BY$3:$BY$79=1)+($CJ$3:$CJ$79=1)+($CL$3:$CL$79=1)+($CN$3:$CN$79=1),1,0)</f>
        <v>0</v>
      </c>
      <c r="CU59" s="38" t="s">
        <v>245</v>
      </c>
      <c r="CV59" s="38"/>
      <c r="CW59" s="38"/>
      <c r="CX59" s="38"/>
      <c r="CY59" s="38"/>
      <c r="CZ59" s="38"/>
      <c r="DA59" s="38"/>
    </row>
    <row r="60" spans="1:105" s="108" customFormat="1">
      <c r="A60" s="38" t="s">
        <v>77</v>
      </c>
      <c r="B60" s="38" t="s">
        <v>24</v>
      </c>
      <c r="C60" s="111" t="s">
        <v>949</v>
      </c>
      <c r="D60" s="111"/>
      <c r="E60" s="111"/>
      <c r="F60" s="111"/>
      <c r="G60" s="44" t="s">
        <v>950</v>
      </c>
      <c r="H60" s="44" t="s">
        <v>950</v>
      </c>
      <c r="I60" s="92" t="s">
        <v>228</v>
      </c>
      <c r="J60" s="92" t="s">
        <v>228</v>
      </c>
      <c r="K60" s="148"/>
      <c r="L60" s="146"/>
      <c r="M60" s="146"/>
      <c r="N60" s="146"/>
      <c r="O60" s="146"/>
      <c r="P60" s="146"/>
      <c r="Q60" s="146"/>
      <c r="R60" s="146"/>
      <c r="S60" s="19" t="s">
        <v>276</v>
      </c>
      <c r="T60" s="146" t="s">
        <v>276</v>
      </c>
      <c r="U60" s="146" t="s">
        <v>1005</v>
      </c>
      <c r="V60" s="146" t="s">
        <v>96</v>
      </c>
      <c r="W60" s="146"/>
      <c r="X60" s="146">
        <f>6*30</f>
        <v>180</v>
      </c>
      <c r="Y60" s="146">
        <f>36*30</f>
        <v>1080</v>
      </c>
      <c r="Z60" s="146" t="s">
        <v>1048</v>
      </c>
      <c r="AA60" s="92">
        <v>0.15</v>
      </c>
      <c r="AB60" s="92">
        <v>0.36</v>
      </c>
      <c r="AC60" s="148" t="s">
        <v>1079</v>
      </c>
      <c r="AD60" s="146" t="s">
        <v>1049</v>
      </c>
      <c r="AE60" s="92">
        <v>0.15</v>
      </c>
      <c r="AF60" s="92">
        <v>0.36</v>
      </c>
      <c r="AG60" s="146"/>
      <c r="AH60" s="146" t="s">
        <v>24</v>
      </c>
      <c r="AI60" s="146" t="s">
        <v>1050</v>
      </c>
      <c r="AJ60" s="146" t="s">
        <v>22</v>
      </c>
      <c r="AK60" s="146">
        <v>5000</v>
      </c>
      <c r="AL60" s="146">
        <v>500000</v>
      </c>
      <c r="AM60" s="19">
        <v>1.4999999999999999E-2</v>
      </c>
      <c r="AN60" s="147">
        <f>SUM(AK60*AM60)</f>
        <v>75</v>
      </c>
      <c r="AO60" s="147">
        <f>SUM(AL60*AM60)</f>
        <v>7500</v>
      </c>
      <c r="AP60" s="146" t="s">
        <v>1051</v>
      </c>
      <c r="AQ60" s="146" t="s">
        <v>1052</v>
      </c>
      <c r="AR60" s="146"/>
      <c r="AS60" s="146" t="s">
        <v>24</v>
      </c>
      <c r="AT60" s="146" t="s">
        <v>1053</v>
      </c>
      <c r="AU60" s="146"/>
      <c r="AV60" s="146" t="s">
        <v>1054</v>
      </c>
      <c r="AW60" s="146" t="s">
        <v>1055</v>
      </c>
      <c r="AX60" s="146" t="s">
        <v>346</v>
      </c>
      <c r="AY60" s="146"/>
      <c r="AZ60" s="146"/>
      <c r="BA60" s="146"/>
      <c r="BB60" s="146"/>
      <c r="BC60" s="146" t="s">
        <v>24</v>
      </c>
      <c r="BD60" s="146" t="s">
        <v>24</v>
      </c>
      <c r="BE60" s="146" t="s">
        <v>96</v>
      </c>
      <c r="BF60" s="146" t="s">
        <v>1056</v>
      </c>
      <c r="BG60" s="38">
        <f>IF(($BD$3:$BD$70="yes")+($BE$3:$BE$70="yes"),1,0)</f>
        <v>1</v>
      </c>
      <c r="BH60" s="146"/>
      <c r="BI60" s="146"/>
      <c r="BJ60" s="146"/>
      <c r="BK60" s="146"/>
      <c r="BL60" s="38" t="s">
        <v>1275</v>
      </c>
      <c r="BM60" s="146" t="s">
        <v>24</v>
      </c>
      <c r="BN60" s="146"/>
      <c r="BO60" s="146" t="s">
        <v>1057</v>
      </c>
      <c r="BP60" s="146"/>
      <c r="BQ60" s="146"/>
      <c r="BR60" s="146" t="s">
        <v>24</v>
      </c>
      <c r="BS60" s="146"/>
      <c r="BT60" s="146"/>
      <c r="BU60" s="19" t="s">
        <v>24</v>
      </c>
      <c r="BV60" s="146"/>
      <c r="BW60" s="146"/>
      <c r="BX60" s="146"/>
      <c r="BY60" s="146"/>
      <c r="BZ60" s="146">
        <v>1</v>
      </c>
      <c r="CA60" s="146"/>
      <c r="CB60" s="146"/>
      <c r="CC60" s="146">
        <v>1</v>
      </c>
      <c r="CD60" s="146"/>
      <c r="CE60" s="146"/>
      <c r="CF60" s="146">
        <v>1</v>
      </c>
      <c r="CG60" s="146"/>
      <c r="CH60" s="146"/>
      <c r="CI60" s="146">
        <v>1</v>
      </c>
      <c r="CJ60" s="146"/>
      <c r="CK60" s="146"/>
      <c r="CL60" s="146"/>
      <c r="CM60" s="146">
        <v>1</v>
      </c>
      <c r="CN60" s="146"/>
      <c r="CO60" s="38">
        <f>IF(($BW$3:$BW$79=1)+($BX$3:$BX$79=1),1,0)</f>
        <v>0</v>
      </c>
      <c r="CP60" s="38">
        <f>IF(($CB$3:$CB$79=1)+($CD$3:$CD$79=1)+($CE$3:$CE$79=1)+($CG$3:$CG$79=1)+($CF$3:$CF$79=1),1,0)</f>
        <v>1</v>
      </c>
      <c r="CQ60" s="38">
        <f>IF(($CK$3:$CK$79=1)+($CI$3:$CI$79=1)+($CM$3:$CM$79=1)+($BZ$3:$BZ$79=1),1,0)</f>
        <v>1</v>
      </c>
      <c r="CR60" s="38">
        <f>IF(($CC$3:$CC$79=1)+($CH$3:$CH$79=1),1,0)</f>
        <v>1</v>
      </c>
      <c r="CS60" s="38">
        <f>CA60</f>
        <v>0</v>
      </c>
      <c r="CT60" s="38">
        <f>IF(($BV$3:$BV$79=1)+($BY$3:$BY$79=1)+($CJ$3:$CJ$79=1)+($CL$3:$CL$79=1)+($CN$3:$CN$79=1),1,0)</f>
        <v>0</v>
      </c>
      <c r="CU60" s="146"/>
      <c r="CV60" s="146"/>
      <c r="CW60" s="146"/>
      <c r="CX60" s="146"/>
      <c r="CY60" s="146"/>
      <c r="CZ60" s="146"/>
      <c r="DA60" s="146"/>
    </row>
    <row r="61" spans="1:105" s="108" customFormat="1">
      <c r="A61" s="38" t="s">
        <v>77</v>
      </c>
      <c r="B61" s="38" t="s">
        <v>24</v>
      </c>
      <c r="C61" s="111" t="s">
        <v>250</v>
      </c>
      <c r="D61" s="57" t="s">
        <v>24</v>
      </c>
      <c r="E61" s="53" t="s">
        <v>1270</v>
      </c>
      <c r="F61" s="53" t="s">
        <v>430</v>
      </c>
      <c r="G61" s="30" t="s">
        <v>251</v>
      </c>
      <c r="H61" s="30" t="s">
        <v>252</v>
      </c>
      <c r="I61" s="38" t="s">
        <v>821</v>
      </c>
      <c r="J61" s="38" t="s">
        <v>858</v>
      </c>
      <c r="K61" s="38">
        <v>2015</v>
      </c>
      <c r="L61" s="38"/>
      <c r="M61" s="38"/>
      <c r="N61" s="38"/>
      <c r="O61" s="38" t="s">
        <v>431</v>
      </c>
      <c r="P61" s="38"/>
      <c r="Q61" s="38"/>
      <c r="R61" s="38"/>
      <c r="S61" s="19" t="s">
        <v>276</v>
      </c>
      <c r="T61" s="38" t="s">
        <v>276</v>
      </c>
      <c r="U61" s="38" t="s">
        <v>387</v>
      </c>
      <c r="V61" s="38"/>
      <c r="W61" s="19" t="s">
        <v>24</v>
      </c>
      <c r="X61" s="38"/>
      <c r="Y61" s="38">
        <v>30</v>
      </c>
      <c r="Z61" s="38" t="s">
        <v>432</v>
      </c>
      <c r="AA61" s="112">
        <v>1E-3</v>
      </c>
      <c r="AB61" s="112">
        <v>0.01</v>
      </c>
      <c r="AC61" s="148" t="s">
        <v>1081</v>
      </c>
      <c r="AD61" s="38"/>
      <c r="AE61" s="110">
        <v>0.36499999999999999</v>
      </c>
      <c r="AF61" s="110">
        <v>3.65</v>
      </c>
      <c r="AG61" s="38">
        <v>1</v>
      </c>
      <c r="AH61" s="38"/>
      <c r="AI61" s="38"/>
      <c r="AJ61" s="38" t="s">
        <v>433</v>
      </c>
      <c r="AK61" s="151">
        <v>10000</v>
      </c>
      <c r="AL61" s="151">
        <v>1000000</v>
      </c>
      <c r="AM61" s="19">
        <v>1.4999999999999999E-2</v>
      </c>
      <c r="AN61" s="147">
        <f>SUM(AK61*AM61)</f>
        <v>150</v>
      </c>
      <c r="AO61" s="147">
        <f>SUM(AL61*AM61)</f>
        <v>15000</v>
      </c>
      <c r="AP61" s="38"/>
      <c r="AQ61" s="38" t="s">
        <v>434</v>
      </c>
      <c r="AR61" s="38" t="s">
        <v>96</v>
      </c>
      <c r="AS61" s="38" t="s">
        <v>24</v>
      </c>
      <c r="AT61" s="38" t="s">
        <v>435</v>
      </c>
      <c r="AU61" s="38"/>
      <c r="AV61" s="38"/>
      <c r="AW61" s="38" t="s">
        <v>436</v>
      </c>
      <c r="AX61" s="38" t="s">
        <v>23</v>
      </c>
      <c r="AY61" s="38"/>
      <c r="AZ61" s="38"/>
      <c r="BA61" s="38" t="s">
        <v>24</v>
      </c>
      <c r="BB61" s="38" t="s">
        <v>437</v>
      </c>
      <c r="BC61" s="38"/>
      <c r="BD61" s="38" t="s">
        <v>96</v>
      </c>
      <c r="BE61" s="38" t="s">
        <v>96</v>
      </c>
      <c r="BF61" s="38"/>
      <c r="BG61" s="38">
        <f>IF(($BD$3:$BD$70="yes")+($BE$3:$BE$70="yes"),1,0)</f>
        <v>0</v>
      </c>
      <c r="BH61" s="38"/>
      <c r="BI61" s="38"/>
      <c r="BJ61" s="38"/>
      <c r="BK61" s="38"/>
      <c r="BL61" s="38" t="s">
        <v>1275</v>
      </c>
      <c r="BM61" s="38"/>
      <c r="BN61" s="38"/>
      <c r="BO61" s="38" t="s">
        <v>438</v>
      </c>
      <c r="BP61" s="38" t="s">
        <v>24</v>
      </c>
      <c r="BQ61" s="38" t="s">
        <v>439</v>
      </c>
      <c r="BR61" s="38" t="s">
        <v>24</v>
      </c>
      <c r="BS61" s="38"/>
      <c r="BT61" s="38"/>
      <c r="BU61" s="19" t="s">
        <v>24</v>
      </c>
      <c r="BV61" s="38"/>
      <c r="BW61" s="38"/>
      <c r="BX61" s="38"/>
      <c r="BY61" s="38"/>
      <c r="BZ61" s="38">
        <v>1</v>
      </c>
      <c r="CA61" s="38">
        <v>1</v>
      </c>
      <c r="CB61" s="38"/>
      <c r="CC61" s="38">
        <v>1</v>
      </c>
      <c r="CD61" s="38"/>
      <c r="CE61" s="38"/>
      <c r="CF61" s="38"/>
      <c r="CG61" s="38"/>
      <c r="CH61" s="38"/>
      <c r="CI61" s="38"/>
      <c r="CJ61" s="38"/>
      <c r="CK61" s="38"/>
      <c r="CL61" s="38"/>
      <c r="CM61" s="38"/>
      <c r="CN61" s="38"/>
      <c r="CO61" s="38">
        <f>IF(($BW$3:$BW$79=1)+($BX$3:$BX$79=1),1,0)</f>
        <v>0</v>
      </c>
      <c r="CP61" s="38">
        <f>IF(($CB$3:$CB$79=1)+($CD$3:$CD$79=1)+($CE$3:$CE$79=1)+($CG$3:$CG$79=1)+($CF$3:$CF$79=1),1,0)</f>
        <v>0</v>
      </c>
      <c r="CQ61" s="38">
        <f>IF(($CK$3:$CK$79=1)+($CI$3:$CI$79=1)+($CM$3:$CM$79=1)+($BZ$3:$BZ$79=1),1,0)</f>
        <v>1</v>
      </c>
      <c r="CR61" s="38">
        <f>IF(($CC$3:$CC$79=1)+($CH$3:$CH$79=1),1,0)</f>
        <v>1</v>
      </c>
      <c r="CS61" s="38">
        <f>CA61</f>
        <v>1</v>
      </c>
      <c r="CT61" s="38">
        <f>IF(($BV$3:$BV$79=1)+($BY$3:$BY$79=1)+($CJ$3:$CJ$79=1)+($CL$3:$CL$79=1)+($CN$3:$CN$79=1),1,0)</f>
        <v>0</v>
      </c>
      <c r="CU61" s="38"/>
      <c r="CV61" s="38"/>
      <c r="CW61" s="38"/>
      <c r="CX61" s="38"/>
      <c r="CY61" s="38"/>
      <c r="CZ61" s="38"/>
      <c r="DA61" s="38"/>
    </row>
    <row r="62" spans="1:105" s="108" customFormat="1">
      <c r="A62" s="32" t="s">
        <v>41</v>
      </c>
      <c r="B62" s="38" t="s">
        <v>24</v>
      </c>
      <c r="C62" s="111" t="s">
        <v>1325</v>
      </c>
      <c r="D62" s="57" t="s">
        <v>24</v>
      </c>
      <c r="E62" s="32" t="s">
        <v>621</v>
      </c>
      <c r="F62" s="32"/>
      <c r="G62" s="30" t="s">
        <v>651</v>
      </c>
      <c r="H62" s="30" t="s">
        <v>650</v>
      </c>
      <c r="I62" s="38" t="s">
        <v>500</v>
      </c>
      <c r="J62" s="38" t="s">
        <v>858</v>
      </c>
      <c r="K62" s="38">
        <v>2015</v>
      </c>
      <c r="L62" s="38" t="s">
        <v>24</v>
      </c>
      <c r="M62" s="38" t="s">
        <v>652</v>
      </c>
      <c r="O62" s="38"/>
      <c r="P62" s="38" t="s">
        <v>1333</v>
      </c>
      <c r="Q62" s="38"/>
      <c r="R62" s="38"/>
      <c r="S62" s="19" t="s">
        <v>21</v>
      </c>
      <c r="T62" s="38" t="s">
        <v>21</v>
      </c>
      <c r="U62" s="38" t="s">
        <v>702</v>
      </c>
      <c r="V62" s="38" t="s">
        <v>24</v>
      </c>
      <c r="W62" s="19" t="s">
        <v>24</v>
      </c>
      <c r="X62" s="38">
        <v>0</v>
      </c>
      <c r="Y62" s="38">
        <v>30</v>
      </c>
      <c r="Z62" s="38"/>
      <c r="AA62" s="64">
        <v>7.4999999999999997E-2</v>
      </c>
      <c r="AB62" s="64">
        <v>0.1</v>
      </c>
      <c r="AC62" s="148" t="s">
        <v>1068</v>
      </c>
      <c r="AD62" s="38"/>
      <c r="AE62" s="110">
        <v>7.4999999999999997E-2</v>
      </c>
      <c r="AF62" s="110">
        <v>0.1</v>
      </c>
      <c r="AG62" s="38"/>
      <c r="AH62" s="38" t="s">
        <v>24</v>
      </c>
      <c r="AI62" s="38" t="s">
        <v>829</v>
      </c>
      <c r="AJ62" s="38" t="s">
        <v>219</v>
      </c>
      <c r="AK62" s="151"/>
      <c r="AL62" s="151">
        <v>25000</v>
      </c>
      <c r="AM62" s="19">
        <v>9.7999999999999997E-3</v>
      </c>
      <c r="AN62" s="147"/>
      <c r="AO62" s="147">
        <f>SUM(AL62*AM62)</f>
        <v>245</v>
      </c>
      <c r="AP62" s="152"/>
      <c r="AQ62" s="38" t="s">
        <v>632</v>
      </c>
      <c r="AR62" s="38" t="s">
        <v>24</v>
      </c>
      <c r="AS62" s="38" t="s">
        <v>24</v>
      </c>
      <c r="AT62" s="38" t="s">
        <v>605</v>
      </c>
      <c r="AU62" s="38"/>
      <c r="AV62" s="38" t="s">
        <v>703</v>
      </c>
      <c r="AW62" s="38"/>
      <c r="AX62" s="38" t="s">
        <v>23</v>
      </c>
      <c r="AY62" s="38"/>
      <c r="AZ62" s="38"/>
      <c r="BA62" s="38"/>
      <c r="BB62" s="38"/>
      <c r="BC62" s="38" t="s">
        <v>24</v>
      </c>
      <c r="BD62" s="38" t="s">
        <v>96</v>
      </c>
      <c r="BE62" s="38" t="s">
        <v>24</v>
      </c>
      <c r="BF62" s="38" t="s">
        <v>704</v>
      </c>
      <c r="BG62" s="38">
        <f>IF(($BD$3:$BD$70="yes")+($BE$3:$BE$70="yes"),1,0)</f>
        <v>1</v>
      </c>
      <c r="BH62" s="38" t="s">
        <v>273</v>
      </c>
      <c r="BI62" s="38" t="s">
        <v>273</v>
      </c>
      <c r="BJ62" s="38" t="s">
        <v>273</v>
      </c>
      <c r="BK62" s="38" t="s">
        <v>273</v>
      </c>
      <c r="BL62" s="38" t="s">
        <v>1275</v>
      </c>
      <c r="BM62" s="38" t="s">
        <v>24</v>
      </c>
      <c r="BN62" s="38"/>
      <c r="BO62" s="38"/>
      <c r="BP62" s="38" t="s">
        <v>24</v>
      </c>
      <c r="BQ62" s="38" t="s">
        <v>641</v>
      </c>
      <c r="BR62" s="38" t="s">
        <v>24</v>
      </c>
      <c r="BS62" s="38"/>
      <c r="BT62" s="38"/>
      <c r="BU62" s="19" t="s">
        <v>24</v>
      </c>
      <c r="BV62" s="38" t="s">
        <v>273</v>
      </c>
      <c r="BW62" s="38">
        <v>1</v>
      </c>
      <c r="BX62" s="38">
        <v>1</v>
      </c>
      <c r="BY62" s="38"/>
      <c r="BZ62" s="38" t="s">
        <v>273</v>
      </c>
      <c r="CA62" s="38">
        <v>1</v>
      </c>
      <c r="CB62" s="38">
        <v>1</v>
      </c>
      <c r="CC62" s="38" t="s">
        <v>273</v>
      </c>
      <c r="CD62" s="38">
        <v>1</v>
      </c>
      <c r="CE62" s="38" t="s">
        <v>273</v>
      </c>
      <c r="CF62" s="38" t="s">
        <v>273</v>
      </c>
      <c r="CG62" s="38">
        <v>1</v>
      </c>
      <c r="CH62" s="38"/>
      <c r="CI62" s="38"/>
      <c r="CJ62" s="38"/>
      <c r="CK62" s="38"/>
      <c r="CL62" s="38"/>
      <c r="CM62" s="38"/>
      <c r="CN62" s="38"/>
      <c r="CO62" s="38">
        <f>IF(($BW$3:$BW$79=1)+($BX$3:$BX$79=1),1,0)</f>
        <v>1</v>
      </c>
      <c r="CP62" s="38">
        <f>IF(($CB$3:$CB$79=1)+($CD$3:$CD$79=1)+($CE$3:$CE$79=1)+($CG$3:$CG$79=1)+($CF$3:$CF$79=1),1,0)</f>
        <v>1</v>
      </c>
      <c r="CQ62" s="38">
        <f>IF(($CK$3:$CK$79=1)+($CI$3:$CI$79=1)+($CM$3:$CM$79=1)+($BZ$3:$BZ$79=1),1,0)</f>
        <v>0</v>
      </c>
      <c r="CR62" s="38">
        <f>IF(($CC$3:$CC$79=1)+($CH$3:$CH$79=1),1,0)</f>
        <v>0</v>
      </c>
      <c r="CS62" s="38">
        <f>CA62</f>
        <v>1</v>
      </c>
      <c r="CT62" s="38">
        <f>IF(($BV$3:$BV$79=1)+($BY$3:$BY$79=1)+($CJ$3:$CJ$79=1)+($CL$3:$CL$79=1)+($CN$3:$CN$79=1),1,0)</f>
        <v>0</v>
      </c>
      <c r="CU62" s="38"/>
      <c r="CV62" s="38"/>
      <c r="CW62" s="38"/>
      <c r="CX62" s="38"/>
      <c r="CY62" s="38"/>
      <c r="CZ62" s="38"/>
      <c r="DA62" s="38"/>
    </row>
    <row r="63" spans="1:105" s="108" customFormat="1">
      <c r="A63" s="38" t="s">
        <v>77</v>
      </c>
      <c r="B63" s="38" t="s">
        <v>24</v>
      </c>
      <c r="C63" s="53" t="s">
        <v>188</v>
      </c>
      <c r="D63" s="57" t="s">
        <v>24</v>
      </c>
      <c r="E63" s="53" t="s">
        <v>1270</v>
      </c>
      <c r="F63" s="53" t="s">
        <v>189</v>
      </c>
      <c r="G63" s="30" t="s">
        <v>190</v>
      </c>
      <c r="H63" s="30" t="s">
        <v>190</v>
      </c>
      <c r="I63" s="38" t="s">
        <v>819</v>
      </c>
      <c r="J63" s="38" t="s">
        <v>819</v>
      </c>
      <c r="K63" s="38">
        <v>2016</v>
      </c>
      <c r="L63" s="38" t="s">
        <v>96</v>
      </c>
      <c r="M63" s="38"/>
      <c r="N63" s="38"/>
      <c r="O63" s="38"/>
      <c r="P63" s="38" t="s">
        <v>19</v>
      </c>
      <c r="Q63" s="38" t="s">
        <v>1301</v>
      </c>
      <c r="R63" s="38"/>
      <c r="S63" s="19" t="s">
        <v>21</v>
      </c>
      <c r="T63" s="38" t="s">
        <v>21</v>
      </c>
      <c r="U63" s="38" t="s">
        <v>191</v>
      </c>
      <c r="V63" s="38"/>
      <c r="W63" s="38"/>
      <c r="X63" s="38"/>
      <c r="Y63" s="38"/>
      <c r="Z63" s="38"/>
      <c r="AA63" s="112">
        <v>0</v>
      </c>
      <c r="AB63" s="112">
        <v>0.2</v>
      </c>
      <c r="AC63" s="148" t="s">
        <v>1068</v>
      </c>
      <c r="AD63" s="38"/>
      <c r="AE63" s="110">
        <v>0</v>
      </c>
      <c r="AF63" s="110">
        <v>0.2</v>
      </c>
      <c r="AG63" s="38"/>
      <c r="AH63" s="38"/>
      <c r="AI63" s="38"/>
      <c r="AJ63" s="38" t="s">
        <v>192</v>
      </c>
      <c r="AK63" s="151"/>
      <c r="AL63" s="151"/>
      <c r="AM63" s="19">
        <v>1.4999999999999999E-2</v>
      </c>
      <c r="AN63" s="147"/>
      <c r="AO63" s="147"/>
      <c r="AP63" s="38" t="s">
        <v>193</v>
      </c>
      <c r="AQ63" s="38"/>
      <c r="AR63" s="38" t="s">
        <v>24</v>
      </c>
      <c r="AS63" s="38" t="s">
        <v>24</v>
      </c>
      <c r="AT63" s="38"/>
      <c r="AU63" s="38"/>
      <c r="AV63" s="38"/>
      <c r="AW63" s="38"/>
      <c r="AX63" s="38"/>
      <c r="AY63" s="38"/>
      <c r="AZ63" s="38"/>
      <c r="BA63" s="38"/>
      <c r="BB63" s="38"/>
      <c r="BC63" s="38" t="s">
        <v>24</v>
      </c>
      <c r="BD63" s="38"/>
      <c r="BE63" s="38"/>
      <c r="BF63" s="38"/>
      <c r="BG63" s="38">
        <f>IF(($BD$3:$BD$70="yes")+($BE$3:$BE$70="yes"),1,0)</f>
        <v>0</v>
      </c>
      <c r="BH63" s="38"/>
      <c r="BI63" s="38"/>
      <c r="BJ63" s="38"/>
      <c r="BK63" s="38"/>
      <c r="BL63" s="38" t="s">
        <v>1275</v>
      </c>
      <c r="BM63" s="38"/>
      <c r="BN63" s="38"/>
      <c r="BO63" s="38" t="s">
        <v>194</v>
      </c>
      <c r="BP63" s="38"/>
      <c r="BQ63" s="38"/>
      <c r="BR63" s="38" t="s">
        <v>24</v>
      </c>
      <c r="BS63" s="38"/>
      <c r="BT63" s="38"/>
      <c r="BU63" s="38"/>
      <c r="BV63" s="38"/>
      <c r="BW63" s="38"/>
      <c r="BX63" s="38"/>
      <c r="BY63" s="38"/>
      <c r="BZ63" s="38"/>
      <c r="CA63" s="38"/>
      <c r="CB63" s="38"/>
      <c r="CC63" s="38"/>
      <c r="CD63" s="38"/>
      <c r="CE63" s="38"/>
      <c r="CF63" s="38"/>
      <c r="CG63" s="38"/>
      <c r="CH63" s="38"/>
      <c r="CI63" s="38"/>
      <c r="CJ63" s="38"/>
      <c r="CK63" s="38"/>
      <c r="CL63" s="38"/>
      <c r="CM63" s="38"/>
      <c r="CN63" s="38"/>
      <c r="CO63" s="38">
        <f>IF(($BW$3:$BW$79=1)+($BX$3:$BX$79=1),1,0)</f>
        <v>0</v>
      </c>
      <c r="CP63" s="38">
        <f>IF(($CB$3:$CB$79=1)+($CD$3:$CD$79=1)+($CE$3:$CE$79=1)+($CG$3:$CG$79=1)+($CF$3:$CF$79=1),1,0)</f>
        <v>0</v>
      </c>
      <c r="CQ63" s="38">
        <f>IF(($CK$3:$CK$79=1)+($CI$3:$CI$79=1)+($CM$3:$CM$79=1)+($BZ$3:$BZ$79=1),1,0)</f>
        <v>0</v>
      </c>
      <c r="CR63" s="38">
        <f>IF(($CC$3:$CC$79=1)+($CH$3:$CH$79=1),1,0)</f>
        <v>0</v>
      </c>
      <c r="CS63" s="38">
        <f>CA63</f>
        <v>0</v>
      </c>
      <c r="CT63" s="38">
        <f>IF(($BV$3:$BV$79=1)+($BY$3:$BY$79=1)+($CJ$3:$CJ$79=1)+($CL$3:$CL$79=1)+($CN$3:$CN$79=1),1,0)</f>
        <v>0</v>
      </c>
      <c r="CU63" s="38" t="s">
        <v>195</v>
      </c>
      <c r="CV63" s="38"/>
      <c r="CW63" s="38"/>
      <c r="CX63" s="38"/>
      <c r="CY63" s="38"/>
      <c r="CZ63" s="38"/>
      <c r="DA63" s="38"/>
    </row>
    <row r="64" spans="1:105" s="13" customFormat="1">
      <c r="A64" s="19" t="s">
        <v>506</v>
      </c>
      <c r="B64" s="19" t="s">
        <v>24</v>
      </c>
      <c r="C64" s="57" t="s">
        <v>560</v>
      </c>
      <c r="D64" s="57" t="s">
        <v>24</v>
      </c>
      <c r="E64" s="36" t="s">
        <v>486</v>
      </c>
      <c r="F64" s="57" t="s">
        <v>561</v>
      </c>
      <c r="G64" s="30" t="s">
        <v>562</v>
      </c>
      <c r="H64" s="20" t="s">
        <v>563</v>
      </c>
      <c r="I64" s="19" t="s">
        <v>821</v>
      </c>
      <c r="J64" s="38" t="s">
        <v>858</v>
      </c>
      <c r="K64" s="19"/>
      <c r="L64" s="19"/>
      <c r="M64" s="19"/>
      <c r="N64" s="19" t="s">
        <v>564</v>
      </c>
      <c r="O64" s="19"/>
      <c r="P64" s="19"/>
      <c r="Q64" s="19"/>
      <c r="R64" s="19"/>
      <c r="S64" s="19" t="s">
        <v>565</v>
      </c>
      <c r="T64" s="19" t="s">
        <v>565</v>
      </c>
      <c r="U64" s="19" t="s">
        <v>566</v>
      </c>
      <c r="V64" s="19"/>
      <c r="W64" s="19" t="s">
        <v>96</v>
      </c>
      <c r="X64" s="19"/>
      <c r="Y64" s="19">
        <v>30</v>
      </c>
      <c r="Z64" s="19" t="s">
        <v>567</v>
      </c>
      <c r="AA64" s="71"/>
      <c r="AB64" s="71"/>
      <c r="AC64" s="144"/>
      <c r="AD64" s="19" t="s">
        <v>568</v>
      </c>
      <c r="AE64" s="63"/>
      <c r="AF64" s="63"/>
      <c r="AG64" s="19"/>
      <c r="AH64" s="19" t="s">
        <v>24</v>
      </c>
      <c r="AI64" s="19" t="s">
        <v>569</v>
      </c>
      <c r="AJ64" s="19" t="s">
        <v>519</v>
      </c>
      <c r="AK64" s="145">
        <v>1000</v>
      </c>
      <c r="AL64" s="145">
        <v>10000</v>
      </c>
      <c r="AM64" s="146">
        <v>3.2000000000000002E-3</v>
      </c>
      <c r="AN64" s="147">
        <f>SUM(AK64*AM64)</f>
        <v>3.2</v>
      </c>
      <c r="AO64" s="147">
        <f>SUM(AL64*AM64)</f>
        <v>32</v>
      </c>
      <c r="AP64" s="19" t="s">
        <v>570</v>
      </c>
      <c r="AQ64" s="19" t="s">
        <v>519</v>
      </c>
      <c r="AR64" s="19" t="s">
        <v>24</v>
      </c>
      <c r="AS64" s="19" t="s">
        <v>24</v>
      </c>
      <c r="AT64" s="19" t="s">
        <v>571</v>
      </c>
      <c r="AU64" s="19"/>
      <c r="AV64" s="19" t="s">
        <v>572</v>
      </c>
      <c r="AW64" s="19"/>
      <c r="AX64" s="19" t="s">
        <v>573</v>
      </c>
      <c r="AY64" s="19"/>
      <c r="AZ64" s="19"/>
      <c r="BA64" s="19" t="s">
        <v>24</v>
      </c>
      <c r="BB64" s="19" t="s">
        <v>574</v>
      </c>
      <c r="BC64" s="19"/>
      <c r="BD64" s="19"/>
      <c r="BE64" s="19"/>
      <c r="BF64" s="19"/>
      <c r="BG64" s="19">
        <f>IF(($BD$3:$BD$70="yes")+($BE$3:$BE$70="yes"),1,0)</f>
        <v>0</v>
      </c>
      <c r="BH64" s="19"/>
      <c r="BI64" s="19"/>
      <c r="BJ64" s="19"/>
      <c r="BK64" s="19"/>
      <c r="BL64" s="19" t="s">
        <v>1275</v>
      </c>
      <c r="BM64" s="19"/>
      <c r="BN64" s="19"/>
      <c r="BO64" s="19" t="s">
        <v>575</v>
      </c>
      <c r="BP64" s="19" t="s">
        <v>24</v>
      </c>
      <c r="BQ64" s="19" t="s">
        <v>576</v>
      </c>
      <c r="BR64" s="19" t="s">
        <v>24</v>
      </c>
      <c r="BS64" s="19"/>
      <c r="BT64" s="19"/>
      <c r="BU64" s="19" t="s">
        <v>24</v>
      </c>
      <c r="BV64" s="19"/>
      <c r="BW64" s="19"/>
      <c r="BX64" s="19"/>
      <c r="BY64" s="19"/>
      <c r="BZ64" s="19"/>
      <c r="CA64" s="19"/>
      <c r="CB64" s="19"/>
      <c r="CC64" s="19">
        <v>1</v>
      </c>
      <c r="CD64" s="19"/>
      <c r="CE64" s="19"/>
      <c r="CF64" s="19"/>
      <c r="CG64" s="19"/>
      <c r="CH64" s="19"/>
      <c r="CI64" s="19"/>
      <c r="CJ64" s="19"/>
      <c r="CK64" s="19"/>
      <c r="CL64" s="19"/>
      <c r="CM64" s="19"/>
      <c r="CN64" s="19"/>
      <c r="CO64" s="19">
        <f>IF(($BW$3:$BW$79=1)+($BX$3:$BX$79=1),1,0)</f>
        <v>0</v>
      </c>
      <c r="CP64" s="19">
        <f>IF(($CB$3:$CB$79=1)+($CD$3:$CD$79=1)+($CE$3:$CE$79=1)+($CG$3:$CG$79=1)+($CF$3:$CF$79=1),1,0)</f>
        <v>0</v>
      </c>
      <c r="CQ64" s="19">
        <f>IF(($CK$3:$CK$79=1)+($CI$3:$CI$79=1)+($CM$3:$CM$79=1)+($BZ$3:$BZ$79=1),1,0)</f>
        <v>0</v>
      </c>
      <c r="CR64" s="19">
        <f>IF(($CC$3:$CC$79=1)+($CH$3:$CH$79=1),1,0)</f>
        <v>1</v>
      </c>
      <c r="CS64" s="19">
        <f>CA64</f>
        <v>0</v>
      </c>
      <c r="CT64" s="19">
        <f>IF(($BV$3:$BV$79=1)+($BY$3:$BY$79=1)+($CJ$3:$CJ$79=1)+($CL$3:$CL$79=1)+($CN$3:$CN$79=1),1,0)</f>
        <v>0</v>
      </c>
      <c r="CU64" s="19" t="s">
        <v>577</v>
      </c>
      <c r="CV64" s="19"/>
      <c r="CW64" s="19"/>
      <c r="CX64" s="19"/>
      <c r="CY64" s="19"/>
      <c r="CZ64" s="19"/>
      <c r="DA64" s="19"/>
    </row>
    <row r="65" spans="1:105" s="13" customFormat="1">
      <c r="A65" s="19" t="s">
        <v>41</v>
      </c>
      <c r="B65" s="19" t="s">
        <v>24</v>
      </c>
      <c r="C65" s="36" t="s">
        <v>578</v>
      </c>
      <c r="D65" s="57" t="s">
        <v>24</v>
      </c>
      <c r="E65" s="36" t="s">
        <v>486</v>
      </c>
      <c r="F65" s="57" t="s">
        <v>579</v>
      </c>
      <c r="G65" s="30" t="s">
        <v>580</v>
      </c>
      <c r="H65" s="20" t="s">
        <v>580</v>
      </c>
      <c r="I65" s="19" t="s">
        <v>821</v>
      </c>
      <c r="J65" s="19" t="s">
        <v>228</v>
      </c>
      <c r="K65" s="19">
        <v>2014</v>
      </c>
      <c r="L65" s="19"/>
      <c r="M65" s="19"/>
      <c r="N65" s="19"/>
      <c r="O65" s="19"/>
      <c r="P65" s="19"/>
      <c r="Q65" s="19"/>
      <c r="R65" s="19"/>
      <c r="S65" s="19" t="s">
        <v>276</v>
      </c>
      <c r="T65" s="19" t="s">
        <v>276</v>
      </c>
      <c r="U65" s="19" t="s">
        <v>581</v>
      </c>
      <c r="V65" s="19"/>
      <c r="W65" s="19" t="s">
        <v>24</v>
      </c>
      <c r="X65" s="19"/>
      <c r="Y65" s="19"/>
      <c r="Z65" s="19" t="s">
        <v>583</v>
      </c>
      <c r="AA65" s="71"/>
      <c r="AB65" s="71"/>
      <c r="AC65" s="150"/>
      <c r="AD65" s="19" t="s">
        <v>583</v>
      </c>
      <c r="AE65" s="68"/>
      <c r="AF65" s="68"/>
      <c r="AG65" s="19"/>
      <c r="AH65" s="19" t="s">
        <v>24</v>
      </c>
      <c r="AI65" s="19" t="s">
        <v>584</v>
      </c>
      <c r="AJ65" s="19"/>
      <c r="AK65" s="145"/>
      <c r="AL65" s="145"/>
      <c r="AM65" s="19">
        <v>9.7999999999999997E-3</v>
      </c>
      <c r="AN65" s="147"/>
      <c r="AO65" s="147"/>
      <c r="AP65" s="19"/>
      <c r="AQ65" s="19"/>
      <c r="AR65" s="19" t="s">
        <v>96</v>
      </c>
      <c r="AS65" s="19"/>
      <c r="AT65" s="19"/>
      <c r="AU65" s="19"/>
      <c r="AV65" s="19"/>
      <c r="AW65" s="19"/>
      <c r="AX65" s="19" t="s">
        <v>346</v>
      </c>
      <c r="AY65" s="19"/>
      <c r="AZ65" s="19"/>
      <c r="BA65" s="19"/>
      <c r="BB65" s="19"/>
      <c r="BC65" s="19"/>
      <c r="BD65" s="19"/>
      <c r="BE65" s="19"/>
      <c r="BF65" s="19"/>
      <c r="BG65" s="19">
        <f>IF(($BD$3:$BD$70="yes")+($BE$3:$BE$70="yes"),1,0)</f>
        <v>0</v>
      </c>
      <c r="BH65" s="19"/>
      <c r="BI65" s="19"/>
      <c r="BJ65" s="19"/>
      <c r="BK65" s="19"/>
      <c r="BL65" s="19" t="s">
        <v>24</v>
      </c>
      <c r="BM65" s="19" t="s">
        <v>24</v>
      </c>
      <c r="BN65" s="19"/>
      <c r="BO65" s="19" t="s">
        <v>585</v>
      </c>
      <c r="BP65" s="19"/>
      <c r="BQ65" s="19"/>
      <c r="BR65" s="19" t="s">
        <v>24</v>
      </c>
      <c r="BS65" s="19"/>
      <c r="BT65" s="19"/>
      <c r="BU65" s="19"/>
      <c r="BV65" s="19"/>
      <c r="BW65" s="19"/>
      <c r="BX65" s="19"/>
      <c r="BY65" s="19"/>
      <c r="BZ65" s="19"/>
      <c r="CA65" s="19"/>
      <c r="CB65" s="19"/>
      <c r="CC65" s="19"/>
      <c r="CD65" s="19"/>
      <c r="CE65" s="19"/>
      <c r="CF65" s="19"/>
      <c r="CG65" s="19"/>
      <c r="CH65" s="19"/>
      <c r="CI65" s="19"/>
      <c r="CJ65" s="19"/>
      <c r="CK65" s="19"/>
      <c r="CL65" s="19"/>
      <c r="CM65" s="19"/>
      <c r="CN65" s="19"/>
      <c r="CO65" s="19">
        <f>IF(($BW$3:$BW$79=1)+($BX$3:$BX$79=1),1,0)</f>
        <v>0</v>
      </c>
      <c r="CP65" s="19">
        <f>IF(($CB$3:$CB$79=1)+($CD$3:$CD$79=1)+($CE$3:$CE$79=1)+($CG$3:$CG$79=1)+($CF$3:$CF$79=1),1,0)</f>
        <v>0</v>
      </c>
      <c r="CQ65" s="19">
        <f>IF(($CK$3:$CK$79=1)+($CI$3:$CI$79=1)+($CM$3:$CM$79=1)+($BZ$3:$BZ$79=1),1,0)</f>
        <v>0</v>
      </c>
      <c r="CR65" s="19">
        <f>IF(($CC$3:$CC$79=1)+($CH$3:$CH$79=1),1,0)</f>
        <v>0</v>
      </c>
      <c r="CS65" s="19">
        <f>CA65</f>
        <v>0</v>
      </c>
      <c r="CT65" s="19">
        <f>IF(($BV$3:$BV$79=1)+($BY$3:$BY$79=1)+($CJ$3:$CJ$79=1)+($CL$3:$CL$79=1)+($CN$3:$CN$79=1),1,0)</f>
        <v>0</v>
      </c>
      <c r="CU65" s="19" t="s">
        <v>586</v>
      </c>
      <c r="CV65" s="19"/>
      <c r="CW65" s="19"/>
      <c r="CX65" s="19"/>
      <c r="CY65" s="19"/>
      <c r="CZ65" s="19"/>
      <c r="DA65" s="19"/>
    </row>
    <row r="66" spans="1:105" s="13" customFormat="1">
      <c r="A66" s="19" t="s">
        <v>89</v>
      </c>
      <c r="B66" s="19" t="s">
        <v>24</v>
      </c>
      <c r="C66" s="36" t="s">
        <v>90</v>
      </c>
      <c r="D66" s="36" t="s">
        <v>24</v>
      </c>
      <c r="E66" s="36" t="s">
        <v>79</v>
      </c>
      <c r="F66" s="36"/>
      <c r="G66" s="20" t="s">
        <v>91</v>
      </c>
      <c r="H66" s="20" t="s">
        <v>92</v>
      </c>
      <c r="I66" s="19" t="s">
        <v>500</v>
      </c>
      <c r="J66" s="38" t="s">
        <v>858</v>
      </c>
      <c r="K66" s="19">
        <v>2014</v>
      </c>
      <c r="L66" s="19" t="s">
        <v>24</v>
      </c>
      <c r="M66" s="19" t="s">
        <v>91</v>
      </c>
      <c r="N66" s="19"/>
      <c r="O66" s="19" t="s">
        <v>93</v>
      </c>
      <c r="P66" s="19"/>
      <c r="Q66" s="19"/>
      <c r="R66" s="19"/>
      <c r="S66" s="19" t="s">
        <v>94</v>
      </c>
      <c r="T66" s="19" t="s">
        <v>94</v>
      </c>
      <c r="U66" s="19" t="s">
        <v>95</v>
      </c>
      <c r="V66" s="19"/>
      <c r="W66" s="19" t="s">
        <v>96</v>
      </c>
      <c r="X66" s="19">
        <v>7</v>
      </c>
      <c r="Y66" s="19">
        <v>28</v>
      </c>
      <c r="Z66" s="19" t="s">
        <v>97</v>
      </c>
      <c r="AA66" s="71"/>
      <c r="AB66" s="71"/>
      <c r="AC66" s="150"/>
      <c r="AD66" s="19"/>
      <c r="AE66" s="68"/>
      <c r="AF66" s="68"/>
      <c r="AG66" s="19">
        <v>1</v>
      </c>
      <c r="AH66" s="19" t="s">
        <v>24</v>
      </c>
      <c r="AI66" s="19"/>
      <c r="AJ66" s="19" t="s">
        <v>22</v>
      </c>
      <c r="AK66" s="145"/>
      <c r="AL66" s="145"/>
      <c r="AM66" s="19">
        <v>4.6000000000000001E-4</v>
      </c>
      <c r="AN66" s="147"/>
      <c r="AO66" s="147"/>
      <c r="AP66" s="19"/>
      <c r="AQ66" s="19"/>
      <c r="AR66" s="19" t="s">
        <v>24</v>
      </c>
      <c r="AS66" s="19" t="s">
        <v>24</v>
      </c>
      <c r="AT66" s="19" t="s">
        <v>98</v>
      </c>
      <c r="AU66" s="19" t="s">
        <v>96</v>
      </c>
      <c r="AV66" s="19" t="s">
        <v>99</v>
      </c>
      <c r="AW66" s="19" t="s">
        <v>100</v>
      </c>
      <c r="AX66" s="19" t="s">
        <v>101</v>
      </c>
      <c r="AY66" s="19"/>
      <c r="AZ66" s="19"/>
      <c r="BA66" s="19"/>
      <c r="BB66" s="19"/>
      <c r="BC66" s="19" t="s">
        <v>24</v>
      </c>
      <c r="BD66" s="19" t="s">
        <v>24</v>
      </c>
      <c r="BE66" s="19"/>
      <c r="BF66" s="19" t="s">
        <v>102</v>
      </c>
      <c r="BG66" s="19">
        <f>IF(($BD$3:$BD$70="yes")+($BE$3:$BE$70="yes"),1,0)</f>
        <v>1</v>
      </c>
      <c r="BH66" s="19"/>
      <c r="BI66" s="19"/>
      <c r="BJ66" s="19"/>
      <c r="BK66" s="19"/>
      <c r="BL66" s="19" t="s">
        <v>1275</v>
      </c>
      <c r="BM66" s="19"/>
      <c r="BN66" s="19"/>
      <c r="BO66" s="19"/>
      <c r="BP66" s="19" t="s">
        <v>24</v>
      </c>
      <c r="BQ66" s="19" t="s">
        <v>103</v>
      </c>
      <c r="BR66" s="19" t="s">
        <v>24</v>
      </c>
      <c r="BS66" s="19"/>
      <c r="BT66" s="19"/>
      <c r="BU66" s="19" t="s">
        <v>24</v>
      </c>
      <c r="BV66" s="19"/>
      <c r="BW66" s="19">
        <v>1</v>
      </c>
      <c r="BX66" s="19">
        <v>1</v>
      </c>
      <c r="BY66" s="19"/>
      <c r="BZ66" s="19">
        <v>1</v>
      </c>
      <c r="CA66" s="19">
        <v>1</v>
      </c>
      <c r="CB66" s="19">
        <v>1</v>
      </c>
      <c r="CC66" s="19"/>
      <c r="CD66" s="19">
        <v>1</v>
      </c>
      <c r="CE66" s="19">
        <v>1</v>
      </c>
      <c r="CF66" s="19"/>
      <c r="CG66" s="19"/>
      <c r="CH66" s="19"/>
      <c r="CI66" s="19"/>
      <c r="CJ66" s="19"/>
      <c r="CK66" s="19"/>
      <c r="CL66" s="19"/>
      <c r="CM66" s="19"/>
      <c r="CN66" s="19"/>
      <c r="CO66" s="19">
        <f>IF(($BW$3:$BW$79=1)+($BX$3:$BX$79=1),1,0)</f>
        <v>1</v>
      </c>
      <c r="CP66" s="19">
        <f>IF(($CB$3:$CB$79=1)+($CD$3:$CD$79=1)+($CE$3:$CE$79=1)+($CG$3:$CG$79=1)+($CF$3:$CF$79=1),1,0)</f>
        <v>1</v>
      </c>
      <c r="CQ66" s="19">
        <f>IF(($CK$3:$CK$79=1)+($CI$3:$CI$79=1)+($CM$3:$CM$79=1)+($BZ$3:$BZ$79=1),1,0)</f>
        <v>1</v>
      </c>
      <c r="CR66" s="19">
        <f>IF(($CC$3:$CC$79=1)+($CH$3:$CH$79=1),1,0)</f>
        <v>0</v>
      </c>
      <c r="CS66" s="19">
        <f>CA66</f>
        <v>1</v>
      </c>
      <c r="CT66" s="19">
        <f>IF(($BV$3:$BV$79=1)+($BY$3:$BY$79=1)+($CJ$3:$CJ$79=1)+($CL$3:$CL$79=1)+($CN$3:$CN$79=1),1,0)</f>
        <v>0</v>
      </c>
      <c r="CU66" s="19" t="s">
        <v>104</v>
      </c>
      <c r="CV66" s="19"/>
      <c r="CW66" s="19"/>
      <c r="CX66" s="19"/>
      <c r="CY66" s="19"/>
      <c r="CZ66" s="19"/>
      <c r="DA66" s="19"/>
    </row>
    <row r="67" spans="1:105" s="13" customFormat="1">
      <c r="A67" s="19" t="s">
        <v>89</v>
      </c>
      <c r="B67" s="19" t="s">
        <v>24</v>
      </c>
      <c r="C67" s="57" t="s">
        <v>90</v>
      </c>
      <c r="D67" s="57" t="s">
        <v>24</v>
      </c>
      <c r="E67" s="36" t="s">
        <v>1270</v>
      </c>
      <c r="F67" s="57" t="s">
        <v>131</v>
      </c>
      <c r="G67" s="30" t="s">
        <v>91</v>
      </c>
      <c r="H67" s="20" t="s">
        <v>132</v>
      </c>
      <c r="I67" s="19" t="s">
        <v>500</v>
      </c>
      <c r="J67" s="19" t="s">
        <v>857</v>
      </c>
      <c r="K67" s="19">
        <v>2015</v>
      </c>
      <c r="L67" s="19" t="s">
        <v>24</v>
      </c>
      <c r="M67" s="19" t="s">
        <v>91</v>
      </c>
      <c r="N67" s="19"/>
      <c r="O67" s="19" t="s">
        <v>93</v>
      </c>
      <c r="P67" s="19"/>
      <c r="Q67" s="19" t="s">
        <v>133</v>
      </c>
      <c r="R67" s="19"/>
      <c r="S67" s="19" t="s">
        <v>94</v>
      </c>
      <c r="T67" s="19" t="s">
        <v>94</v>
      </c>
      <c r="U67" s="19" t="s">
        <v>134</v>
      </c>
      <c r="V67" s="19"/>
      <c r="W67" s="19" t="s">
        <v>96</v>
      </c>
      <c r="X67" s="19">
        <v>7</v>
      </c>
      <c r="Y67" s="19">
        <v>28</v>
      </c>
      <c r="Z67" s="19" t="s">
        <v>135</v>
      </c>
      <c r="AA67" s="71"/>
      <c r="AB67" s="71"/>
      <c r="AC67" s="150"/>
      <c r="AD67" s="19"/>
      <c r="AE67" s="68"/>
      <c r="AF67" s="68"/>
      <c r="AG67" s="19">
        <v>1</v>
      </c>
      <c r="AH67" s="19" t="s">
        <v>24</v>
      </c>
      <c r="AI67" s="19"/>
      <c r="AJ67" s="19" t="s">
        <v>22</v>
      </c>
      <c r="AK67" s="19"/>
      <c r="AL67" s="154"/>
      <c r="AM67" s="19">
        <v>4.6000000000000001E-4</v>
      </c>
      <c r="AN67" s="147"/>
      <c r="AO67" s="147"/>
      <c r="AP67" s="19"/>
      <c r="AQ67" s="19"/>
      <c r="AR67" s="19" t="s">
        <v>24</v>
      </c>
      <c r="AS67" s="19" t="s">
        <v>24</v>
      </c>
      <c r="AT67" s="19" t="s">
        <v>98</v>
      </c>
      <c r="AU67" s="19" t="s">
        <v>96</v>
      </c>
      <c r="AV67" s="19" t="s">
        <v>99</v>
      </c>
      <c r="AW67" s="19" t="s">
        <v>136</v>
      </c>
      <c r="AX67" s="19" t="s">
        <v>101</v>
      </c>
      <c r="AY67" s="19"/>
      <c r="AZ67" s="19"/>
      <c r="BA67" s="19" t="s">
        <v>96</v>
      </c>
      <c r="BB67" s="19"/>
      <c r="BC67" s="19" t="s">
        <v>24</v>
      </c>
      <c r="BD67" s="19" t="s">
        <v>24</v>
      </c>
      <c r="BE67" s="19"/>
      <c r="BF67" s="19" t="s">
        <v>102</v>
      </c>
      <c r="BG67" s="19">
        <f>IF(($BD$3:$BD$70="yes")+($BE$3:$BE$70="yes"),1,0)</f>
        <v>1</v>
      </c>
      <c r="BH67" s="19"/>
      <c r="BI67" s="19"/>
      <c r="BJ67" s="19"/>
      <c r="BK67" s="19"/>
      <c r="BL67" s="19" t="s">
        <v>1275</v>
      </c>
      <c r="BM67" s="19" t="s">
        <v>24</v>
      </c>
      <c r="BN67" s="19"/>
      <c r="BO67" s="19" t="s">
        <v>137</v>
      </c>
      <c r="BP67" s="19" t="s">
        <v>24</v>
      </c>
      <c r="BQ67" s="19" t="s">
        <v>103</v>
      </c>
      <c r="BR67" s="19" t="s">
        <v>24</v>
      </c>
      <c r="BS67" s="19"/>
      <c r="BT67" s="19"/>
      <c r="BU67" s="19" t="s">
        <v>24</v>
      </c>
      <c r="BV67" s="19"/>
      <c r="BW67" s="19">
        <v>1</v>
      </c>
      <c r="BX67" s="19">
        <v>1</v>
      </c>
      <c r="BY67" s="19"/>
      <c r="BZ67" s="19">
        <v>1</v>
      </c>
      <c r="CA67" s="19">
        <v>1</v>
      </c>
      <c r="CB67" s="19">
        <v>1</v>
      </c>
      <c r="CC67" s="19"/>
      <c r="CD67" s="19">
        <v>1</v>
      </c>
      <c r="CE67" s="19">
        <v>1</v>
      </c>
      <c r="CF67" s="19"/>
      <c r="CG67" s="19"/>
      <c r="CH67" s="19"/>
      <c r="CI67" s="19"/>
      <c r="CJ67" s="19"/>
      <c r="CK67" s="19"/>
      <c r="CL67" s="19"/>
      <c r="CM67" s="19"/>
      <c r="CN67" s="19"/>
      <c r="CO67" s="19">
        <f>IF(($BW$3:$BW$79=1)+($BX$3:$BX$79=1),1,0)</f>
        <v>1</v>
      </c>
      <c r="CP67" s="19">
        <f>IF(($CB$3:$CB$79=1)+($CD$3:$CD$79=1)+($CE$3:$CE$79=1)+($CG$3:$CG$79=1)+($CF$3:$CF$79=1),1,0)</f>
        <v>1</v>
      </c>
      <c r="CQ67" s="19">
        <f>IF(($CK$3:$CK$79=1)+($CI$3:$CI$79=1)+($CM$3:$CM$79=1)+($BZ$3:$BZ$79=1),1,0)</f>
        <v>1</v>
      </c>
      <c r="CR67" s="19">
        <f>IF(($CC$3:$CC$79=1)+($CH$3:$CH$79=1),1,0)</f>
        <v>0</v>
      </c>
      <c r="CS67" s="19">
        <f>CA67</f>
        <v>1</v>
      </c>
      <c r="CT67" s="19">
        <f>IF(($BV$3:$BV$79=1)+($BY$3:$BY$79=1)+($CJ$3:$CJ$79=1)+($CL$3:$CL$79=1)+($CN$3:$CN$79=1),1,0)</f>
        <v>0</v>
      </c>
      <c r="CU67" s="19"/>
      <c r="CV67" s="19"/>
      <c r="CW67" s="19"/>
      <c r="CX67" s="19"/>
      <c r="CY67" s="19"/>
      <c r="CZ67" s="19"/>
      <c r="DA67" s="19"/>
    </row>
    <row r="68" spans="1:105" s="13" customFormat="1">
      <c r="A68" s="19" t="s">
        <v>77</v>
      </c>
      <c r="B68" s="19" t="s">
        <v>24</v>
      </c>
      <c r="C68" s="36" t="s">
        <v>198</v>
      </c>
      <c r="D68" s="57" t="s">
        <v>24</v>
      </c>
      <c r="E68" s="36" t="s">
        <v>486</v>
      </c>
      <c r="F68" s="36" t="s">
        <v>370</v>
      </c>
      <c r="G68" s="20" t="s">
        <v>199</v>
      </c>
      <c r="H68" s="20" t="s">
        <v>200</v>
      </c>
      <c r="I68" s="19" t="s">
        <v>821</v>
      </c>
      <c r="J68" s="19" t="s">
        <v>228</v>
      </c>
      <c r="K68" s="19">
        <v>2015</v>
      </c>
      <c r="L68" s="19" t="s">
        <v>96</v>
      </c>
      <c r="M68" s="19"/>
      <c r="N68" s="19"/>
      <c r="O68" s="19"/>
      <c r="P68" s="19"/>
      <c r="Q68" s="19"/>
      <c r="R68" s="19"/>
      <c r="S68" s="19" t="s">
        <v>565</v>
      </c>
      <c r="T68" s="19" t="s">
        <v>565</v>
      </c>
      <c r="U68" s="19" t="s">
        <v>201</v>
      </c>
      <c r="V68" s="19"/>
      <c r="W68" s="19" t="s">
        <v>24</v>
      </c>
      <c r="X68" s="19">
        <v>1</v>
      </c>
      <c r="Y68" s="19">
        <v>30</v>
      </c>
      <c r="Z68" s="19" t="s">
        <v>371</v>
      </c>
      <c r="AA68" s="71">
        <v>1E-3</v>
      </c>
      <c r="AB68" s="71">
        <v>3.0000000000000001E-3</v>
      </c>
      <c r="AC68" s="144" t="s">
        <v>1081</v>
      </c>
      <c r="AD68" s="19" t="s">
        <v>202</v>
      </c>
      <c r="AE68" s="63">
        <v>0.36499999999999999</v>
      </c>
      <c r="AF68" s="63">
        <v>1.095</v>
      </c>
      <c r="AG68" s="19" t="s">
        <v>203</v>
      </c>
      <c r="AH68" s="19" t="s">
        <v>24</v>
      </c>
      <c r="AI68" s="19" t="s">
        <v>204</v>
      </c>
      <c r="AJ68" s="19" t="s">
        <v>205</v>
      </c>
      <c r="AK68" s="145">
        <v>1</v>
      </c>
      <c r="AL68" s="145">
        <v>60000</v>
      </c>
      <c r="AM68" s="19">
        <v>1.4999999999999999E-2</v>
      </c>
      <c r="AN68" s="147">
        <f>SUM(AK68*AM68)</f>
        <v>1.4999999999999999E-2</v>
      </c>
      <c r="AO68" s="147">
        <f>SUM(AL68*AM68)</f>
        <v>900</v>
      </c>
      <c r="AP68" s="19" t="s">
        <v>206</v>
      </c>
      <c r="AQ68" s="19" t="s">
        <v>207</v>
      </c>
      <c r="AR68" s="19" t="s">
        <v>96</v>
      </c>
      <c r="AS68" s="19" t="s">
        <v>24</v>
      </c>
      <c r="AT68" s="19" t="s">
        <v>208</v>
      </c>
      <c r="AU68" s="19" t="s">
        <v>24</v>
      </c>
      <c r="AV68" s="19" t="s">
        <v>209</v>
      </c>
      <c r="AW68" s="19" t="s">
        <v>210</v>
      </c>
      <c r="AX68" s="19" t="s">
        <v>23</v>
      </c>
      <c r="AY68" s="19" t="s">
        <v>372</v>
      </c>
      <c r="AZ68" s="19"/>
      <c r="BA68" s="19"/>
      <c r="BB68" s="19" t="s">
        <v>211</v>
      </c>
      <c r="BC68" s="19"/>
      <c r="BD68" s="19" t="s">
        <v>96</v>
      </c>
      <c r="BE68" s="19" t="s">
        <v>96</v>
      </c>
      <c r="BF68" s="19"/>
      <c r="BG68" s="19">
        <f>IF(($BD$3:$BD$70="yes")+($BE$3:$BE$70="yes"),1,0)</f>
        <v>0</v>
      </c>
      <c r="BH68" s="19"/>
      <c r="BI68" s="19"/>
      <c r="BJ68" s="19"/>
      <c r="BK68" s="19"/>
      <c r="BL68" s="19" t="s">
        <v>24</v>
      </c>
      <c r="BM68" s="19"/>
      <c r="BN68" s="19"/>
      <c r="BO68" s="19"/>
      <c r="BP68" s="19" t="s">
        <v>24</v>
      </c>
      <c r="BQ68" s="19" t="s">
        <v>212</v>
      </c>
      <c r="BR68" s="19" t="s">
        <v>24</v>
      </c>
      <c r="BS68" s="19"/>
      <c r="BT68" s="19"/>
      <c r="BU68" s="19" t="s">
        <v>24</v>
      </c>
      <c r="BV68" s="19"/>
      <c r="BW68" s="19"/>
      <c r="BX68" s="19"/>
      <c r="BY68" s="19"/>
      <c r="BZ68" s="19">
        <v>1</v>
      </c>
      <c r="CA68" s="19">
        <v>1</v>
      </c>
      <c r="CB68" s="19"/>
      <c r="CC68" s="19">
        <v>1</v>
      </c>
      <c r="CD68" s="19"/>
      <c r="CE68" s="19">
        <v>1</v>
      </c>
      <c r="CF68" s="19"/>
      <c r="CG68" s="19"/>
      <c r="CH68" s="19"/>
      <c r="CI68" s="19"/>
      <c r="CJ68" s="19"/>
      <c r="CK68" s="19"/>
      <c r="CL68" s="19"/>
      <c r="CM68" s="19"/>
      <c r="CN68" s="19"/>
      <c r="CO68" s="19">
        <f>IF(($BW$3:$BW$79=1)+($BX$3:$BX$79=1),1,0)</f>
        <v>0</v>
      </c>
      <c r="CP68" s="19">
        <f>IF(($CB$3:$CB$79=1)+($CD$3:$CD$79=1)+($CE$3:$CE$79=1)+($CG$3:$CG$79=1)+($CF$3:$CF$79=1),1,0)</f>
        <v>1</v>
      </c>
      <c r="CQ68" s="19">
        <f>IF(($CK$3:$CK$79=1)+($CI$3:$CI$79=1)+($CM$3:$CM$79=1)+($BZ$3:$BZ$79=1),1,0)</f>
        <v>1</v>
      </c>
      <c r="CR68" s="19">
        <f>IF(($CC$3:$CC$79=1)+($CH$3:$CH$79=1),1,0)</f>
        <v>1</v>
      </c>
      <c r="CS68" s="19">
        <f>CA68</f>
        <v>1</v>
      </c>
      <c r="CT68" s="19">
        <f>IF(($BV$3:$BV$79=1)+($BY$3:$BY$79=1)+($CJ$3:$CJ$79=1)+($CL$3:$CL$79=1)+($CN$3:$CN$79=1),1,0)</f>
        <v>0</v>
      </c>
      <c r="CU68" s="19" t="s">
        <v>822</v>
      </c>
      <c r="CV68" s="19"/>
      <c r="CW68" s="19"/>
      <c r="CX68" s="19"/>
      <c r="CY68" s="19"/>
      <c r="CZ68" s="19"/>
      <c r="DA68" s="19"/>
    </row>
    <row r="69" spans="1:105" s="13" customFormat="1">
      <c r="A69" s="19" t="s">
        <v>77</v>
      </c>
      <c r="B69" s="19" t="s">
        <v>24</v>
      </c>
      <c r="C69" s="57" t="s">
        <v>455</v>
      </c>
      <c r="D69" s="57" t="s">
        <v>24</v>
      </c>
      <c r="E69" s="36" t="s">
        <v>1270</v>
      </c>
      <c r="F69" s="36" t="s">
        <v>456</v>
      </c>
      <c r="G69" s="20" t="s">
        <v>457</v>
      </c>
      <c r="H69" s="20" t="s">
        <v>457</v>
      </c>
      <c r="I69" s="19" t="s">
        <v>228</v>
      </c>
      <c r="J69" s="19" t="s">
        <v>228</v>
      </c>
      <c r="K69" s="19">
        <v>2010</v>
      </c>
      <c r="L69" s="19"/>
      <c r="M69" s="19"/>
      <c r="N69" s="19"/>
      <c r="O69" s="19"/>
      <c r="P69" s="19" t="s">
        <v>19</v>
      </c>
      <c r="Q69" s="19" t="s">
        <v>1300</v>
      </c>
      <c r="R69" s="19"/>
      <c r="S69" s="19" t="s">
        <v>565</v>
      </c>
      <c r="T69" s="19" t="s">
        <v>565</v>
      </c>
      <c r="U69" s="19" t="s">
        <v>458</v>
      </c>
      <c r="V69" s="19"/>
      <c r="W69" s="19" t="s">
        <v>24</v>
      </c>
      <c r="X69" s="19">
        <v>182.5</v>
      </c>
      <c r="Y69" s="19">
        <v>1080</v>
      </c>
      <c r="Z69" s="19" t="s">
        <v>459</v>
      </c>
      <c r="AA69" s="71"/>
      <c r="AB69" s="71"/>
      <c r="AC69" s="144"/>
      <c r="AD69" s="19"/>
      <c r="AE69" s="63"/>
      <c r="AF69" s="63"/>
      <c r="AG69" s="19"/>
      <c r="AH69" s="19" t="s">
        <v>24</v>
      </c>
      <c r="AI69" s="19" t="s">
        <v>460</v>
      </c>
      <c r="AJ69" s="19" t="s">
        <v>461</v>
      </c>
      <c r="AK69" s="145">
        <v>30000</v>
      </c>
      <c r="AL69" s="145">
        <v>500000</v>
      </c>
      <c r="AM69" s="19">
        <v>1.4999999999999999E-2</v>
      </c>
      <c r="AN69" s="147">
        <f>SUM(AK69*AM69)</f>
        <v>450</v>
      </c>
      <c r="AO69" s="147">
        <f>SUM(AL69*AM69)</f>
        <v>7500</v>
      </c>
      <c r="AP69" s="19" t="s">
        <v>462</v>
      </c>
      <c r="AQ69" s="19"/>
      <c r="AR69" s="19"/>
      <c r="AS69" s="19" t="s">
        <v>24</v>
      </c>
      <c r="AT69" s="19" t="s">
        <v>463</v>
      </c>
      <c r="AU69" s="19"/>
      <c r="AV69" s="19" t="s">
        <v>464</v>
      </c>
      <c r="AW69" s="19" t="s">
        <v>465</v>
      </c>
      <c r="AX69" s="19" t="s">
        <v>346</v>
      </c>
      <c r="AY69" s="19"/>
      <c r="AZ69" s="19"/>
      <c r="BA69" s="19" t="s">
        <v>24</v>
      </c>
      <c r="BB69" s="19" t="s">
        <v>466</v>
      </c>
      <c r="BC69" s="19"/>
      <c r="BD69" s="19" t="s">
        <v>24</v>
      </c>
      <c r="BE69" s="19" t="s">
        <v>24</v>
      </c>
      <c r="BF69" s="19" t="s">
        <v>467</v>
      </c>
      <c r="BG69" s="19">
        <f>IF(($BD$3:$BD$70="yes")+($BE$3:$BE$70="yes"),1,0)</f>
        <v>1</v>
      </c>
      <c r="BH69" s="19" t="s">
        <v>24</v>
      </c>
      <c r="BI69" s="19"/>
      <c r="BJ69" s="19"/>
      <c r="BK69" s="19"/>
      <c r="BL69" s="19" t="s">
        <v>1275</v>
      </c>
      <c r="BM69" s="19" t="s">
        <v>24</v>
      </c>
      <c r="BN69" s="19"/>
      <c r="BO69" s="19" t="s">
        <v>468</v>
      </c>
      <c r="BP69" s="19"/>
      <c r="BQ69" s="19"/>
      <c r="BR69" s="19" t="s">
        <v>24</v>
      </c>
      <c r="BS69" s="19"/>
      <c r="BT69" s="19"/>
      <c r="BU69" s="19" t="s">
        <v>24</v>
      </c>
      <c r="BV69" s="19">
        <v>1</v>
      </c>
      <c r="BW69" s="19"/>
      <c r="BX69" s="19"/>
      <c r="BY69" s="19"/>
      <c r="BZ69" s="19">
        <v>1</v>
      </c>
      <c r="CA69" s="19">
        <v>1</v>
      </c>
      <c r="CB69" s="19">
        <v>1</v>
      </c>
      <c r="CC69" s="19">
        <v>1</v>
      </c>
      <c r="CD69" s="19"/>
      <c r="CE69" s="19"/>
      <c r="CF69" s="19"/>
      <c r="CG69" s="19"/>
      <c r="CH69" s="19"/>
      <c r="CI69" s="19"/>
      <c r="CJ69" s="19"/>
      <c r="CK69" s="19">
        <v>1</v>
      </c>
      <c r="CL69" s="19"/>
      <c r="CM69" s="19"/>
      <c r="CN69" s="19"/>
      <c r="CO69" s="19">
        <f>IF(($BW$3:$BW$79=1)+($BX$3:$BX$79=1),1,0)</f>
        <v>0</v>
      </c>
      <c r="CP69" s="19">
        <f>IF(($CB$3:$CB$79=1)+($CD$3:$CD$79=1)+($CE$3:$CE$79=1)+($CG$3:$CG$79=1)+($CF$3:$CF$79=1),1,0)</f>
        <v>1</v>
      </c>
      <c r="CQ69" s="19">
        <f>IF(($CK$3:$CK$79=1)+($CI$3:$CI$79=1)+($CM$3:$CM$79=1)+($BZ$3:$BZ$79=1),1,0)</f>
        <v>1</v>
      </c>
      <c r="CR69" s="19">
        <f>IF(($CC$3:$CC$79=1)+($CH$3:$CH$79=1),1,0)</f>
        <v>1</v>
      </c>
      <c r="CS69" s="19">
        <f>CA69</f>
        <v>1</v>
      </c>
      <c r="CT69" s="19">
        <f>IF(($BV$3:$BV$79=1)+($BY$3:$BY$79=1)+($CJ$3:$CJ$79=1)+($CL$3:$CL$79=1)+($CN$3:$CN$79=1),1,0)</f>
        <v>1</v>
      </c>
      <c r="CU69" s="19" t="s">
        <v>469</v>
      </c>
      <c r="CV69" s="19"/>
      <c r="CW69" s="19"/>
      <c r="CX69" s="19"/>
      <c r="CY69" s="19"/>
      <c r="CZ69" s="19"/>
      <c r="DA69" s="19"/>
    </row>
    <row r="70" spans="1:105" s="13" customFormat="1">
      <c r="A70" s="19" t="s">
        <v>77</v>
      </c>
      <c r="B70" s="19" t="s">
        <v>24</v>
      </c>
      <c r="C70" s="36" t="s">
        <v>196</v>
      </c>
      <c r="D70" s="57" t="s">
        <v>24</v>
      </c>
      <c r="E70" s="36" t="s">
        <v>486</v>
      </c>
      <c r="F70" s="36" t="s">
        <v>356</v>
      </c>
      <c r="G70" s="20" t="s">
        <v>197</v>
      </c>
      <c r="H70" s="20" t="s">
        <v>197</v>
      </c>
      <c r="I70" s="19" t="s">
        <v>819</v>
      </c>
      <c r="J70" s="19" t="s">
        <v>819</v>
      </c>
      <c r="K70" s="19">
        <v>2016</v>
      </c>
      <c r="L70" s="19" t="s">
        <v>96</v>
      </c>
      <c r="M70" s="19"/>
      <c r="N70" s="19"/>
      <c r="O70" s="19"/>
      <c r="P70" s="19" t="s">
        <v>357</v>
      </c>
      <c r="Q70" s="19" t="s">
        <v>358</v>
      </c>
      <c r="R70" s="19"/>
      <c r="S70" s="19" t="s">
        <v>276</v>
      </c>
      <c r="T70" s="19" t="s">
        <v>276</v>
      </c>
      <c r="U70" s="19" t="s">
        <v>359</v>
      </c>
      <c r="V70" s="19"/>
      <c r="W70" s="19"/>
      <c r="X70" s="19">
        <v>365</v>
      </c>
      <c r="Y70" s="19">
        <v>1080</v>
      </c>
      <c r="Z70" s="19" t="s">
        <v>360</v>
      </c>
      <c r="AA70" s="71">
        <v>2.5000000000000001E-2</v>
      </c>
      <c r="AB70" s="71">
        <v>2.5000000000000001E-2</v>
      </c>
      <c r="AC70" s="144" t="s">
        <v>1078</v>
      </c>
      <c r="AD70" s="19" t="s">
        <v>1072</v>
      </c>
      <c r="AE70" s="63">
        <f>0.025*12</f>
        <v>0.30000000000000004</v>
      </c>
      <c r="AF70" s="63">
        <f>0.025*12</f>
        <v>0.30000000000000004</v>
      </c>
      <c r="AG70" s="19">
        <v>1</v>
      </c>
      <c r="AH70" s="19" t="s">
        <v>24</v>
      </c>
      <c r="AI70" s="19" t="s">
        <v>362</v>
      </c>
      <c r="AJ70" s="19" t="s">
        <v>363</v>
      </c>
      <c r="AK70" s="145">
        <v>75000</v>
      </c>
      <c r="AL70" s="145">
        <v>15000000</v>
      </c>
      <c r="AM70" s="19">
        <v>1.4999999999999999E-2</v>
      </c>
      <c r="AN70" s="147">
        <f>SUM(AK70*AM70)</f>
        <v>1125</v>
      </c>
      <c r="AO70" s="147">
        <f>SUM(AL70*AM70)</f>
        <v>225000</v>
      </c>
      <c r="AP70" s="19"/>
      <c r="AQ70" s="19" t="s">
        <v>363</v>
      </c>
      <c r="AR70" s="19" t="s">
        <v>96</v>
      </c>
      <c r="AS70" s="19" t="s">
        <v>24</v>
      </c>
      <c r="AT70" s="19" t="s">
        <v>364</v>
      </c>
      <c r="AU70" s="19" t="s">
        <v>24</v>
      </c>
      <c r="AV70" s="19" t="s">
        <v>365</v>
      </c>
      <c r="AW70" s="19" t="s">
        <v>361</v>
      </c>
      <c r="AX70" s="19" t="s">
        <v>23</v>
      </c>
      <c r="AY70" s="19"/>
      <c r="AZ70" s="19" t="s">
        <v>366</v>
      </c>
      <c r="BA70" s="19"/>
      <c r="BB70" s="19" t="s">
        <v>367</v>
      </c>
      <c r="BC70" s="19" t="s">
        <v>24</v>
      </c>
      <c r="BD70" s="19" t="s">
        <v>96</v>
      </c>
      <c r="BE70" s="19" t="s">
        <v>96</v>
      </c>
      <c r="BF70" s="19"/>
      <c r="BG70" s="19">
        <f>IF(($BD$3:$BD$70="yes")+($BE$3:$BE$70="yes"),1,0)</f>
        <v>0</v>
      </c>
      <c r="BH70" s="19"/>
      <c r="BI70" s="19"/>
      <c r="BJ70" s="19"/>
      <c r="BK70" s="19"/>
      <c r="BL70" s="19" t="s">
        <v>1275</v>
      </c>
      <c r="BM70" s="19"/>
      <c r="BN70" s="19"/>
      <c r="BO70" s="19" t="s">
        <v>368</v>
      </c>
      <c r="BP70" s="19"/>
      <c r="BQ70" s="19"/>
      <c r="BR70" s="19" t="s">
        <v>96</v>
      </c>
      <c r="BS70" s="19" t="s">
        <v>24</v>
      </c>
      <c r="BT70" s="19"/>
      <c r="BU70" s="19" t="s">
        <v>96</v>
      </c>
      <c r="BV70" s="19"/>
      <c r="BW70" s="19"/>
      <c r="BX70" s="19"/>
      <c r="BY70" s="19"/>
      <c r="BZ70" s="19"/>
      <c r="CA70" s="19"/>
      <c r="CB70" s="19"/>
      <c r="CC70" s="19"/>
      <c r="CD70" s="19"/>
      <c r="CE70" s="19"/>
      <c r="CF70" s="19"/>
      <c r="CG70" s="19"/>
      <c r="CH70" s="19"/>
      <c r="CI70" s="19"/>
      <c r="CJ70" s="19"/>
      <c r="CK70" s="19"/>
      <c r="CL70" s="19"/>
      <c r="CM70" s="19"/>
      <c r="CN70" s="19"/>
      <c r="CO70" s="19">
        <f>IF(($BW$3:$BW$79=1)+($BX$3:$BX$79=1),1,0)</f>
        <v>0</v>
      </c>
      <c r="CP70" s="19">
        <f>IF(($CB$3:$CB$79=1)+($CD$3:$CD$79=1)+($CE$3:$CE$79=1)+($CG$3:$CG$79=1)+($CF$3:$CF$79=1),1,0)</f>
        <v>0</v>
      </c>
      <c r="CQ70" s="19">
        <f>IF(($CK$3:$CK$79=1)+($CI$3:$CI$79=1)+($CM$3:$CM$79=1)+($BZ$3:$BZ$79=1),1,0)</f>
        <v>0</v>
      </c>
      <c r="CR70" s="19">
        <f>IF(($CC$3:$CC$79=1)+($CH$3:$CH$79=1),1,0)</f>
        <v>0</v>
      </c>
      <c r="CS70" s="19">
        <f>CA70</f>
        <v>0</v>
      </c>
      <c r="CT70" s="19">
        <f>IF(($BV$3:$BV$79=1)+($BY$3:$BY$79=1)+($CJ$3:$CJ$79=1)+($CL$3:$CL$79=1)+($CN$3:$CN$79=1),1,0)</f>
        <v>0</v>
      </c>
      <c r="CU70" s="19" t="s">
        <v>369</v>
      </c>
      <c r="CV70" s="19"/>
      <c r="CW70" s="19"/>
      <c r="CX70" s="19"/>
      <c r="CY70" s="19"/>
      <c r="CZ70" s="19"/>
      <c r="DA70" s="19"/>
    </row>
    <row r="71" spans="1:105" ht="15.75" thickBot="1">
      <c r="I71" s="12"/>
      <c r="J71" s="12"/>
    </row>
    <row r="72" spans="1:105" ht="60.75" thickBot="1">
      <c r="I72" s="12"/>
      <c r="J72" s="12"/>
      <c r="W72" s="163" t="s">
        <v>1308</v>
      </c>
      <c r="X72" s="175">
        <f>COUNT(X3:X70)</f>
        <v>47</v>
      </c>
      <c r="Y72" s="170">
        <f t="shared" ref="Y72:AF72" si="0">COUNT(Y3:Y70)</f>
        <v>51</v>
      </c>
      <c r="Z72" s="165"/>
      <c r="AA72" s="107"/>
      <c r="AB72" s="107"/>
      <c r="AC72" s="107"/>
      <c r="AD72" s="162" t="s">
        <v>1308</v>
      </c>
      <c r="AE72" s="174">
        <f t="shared" si="0"/>
        <v>37</v>
      </c>
      <c r="AF72" s="170">
        <f t="shared" si="0"/>
        <v>41</v>
      </c>
      <c r="AI72" s="184" t="s">
        <v>1317</v>
      </c>
      <c r="AJ72" s="185" t="s">
        <v>1267</v>
      </c>
      <c r="AK72" s="185" t="s">
        <v>834</v>
      </c>
      <c r="AL72" s="186" t="s">
        <v>836</v>
      </c>
      <c r="AM72" s="187"/>
      <c r="AN72" s="187" t="s">
        <v>835</v>
      </c>
      <c r="AO72" s="186" t="s">
        <v>837</v>
      </c>
      <c r="AP72" s="180"/>
      <c r="AQ72" s="179"/>
    </row>
    <row r="73" spans="1:105" ht="60.75" thickBot="1">
      <c r="A73" s="126" t="s">
        <v>1294</v>
      </c>
      <c r="B73" s="127">
        <f>COUNTA(B3:B70)</f>
        <v>68</v>
      </c>
      <c r="S73" s="122"/>
      <c r="T73" s="122" t="s">
        <v>1293</v>
      </c>
      <c r="W73" s="123" t="s">
        <v>831</v>
      </c>
      <c r="X73" s="167">
        <f>MEDIAN(X3:X70)</f>
        <v>30</v>
      </c>
      <c r="Y73" s="170">
        <f>MEDIAN(Y3:Y70)</f>
        <v>180</v>
      </c>
      <c r="Z73" s="30"/>
      <c r="AA73" s="166"/>
      <c r="AB73" s="166"/>
      <c r="AC73" s="166"/>
      <c r="AD73" s="123" t="s">
        <v>831</v>
      </c>
      <c r="AE73" s="172">
        <f t="shared" ref="AE73:AF73" si="1">MEDIAN(AE3:AE70)</f>
        <v>0.125</v>
      </c>
      <c r="AF73" s="164">
        <f t="shared" si="1"/>
        <v>0.24</v>
      </c>
      <c r="AI73" s="188" t="s">
        <v>838</v>
      </c>
      <c r="AJ73" s="183">
        <v>2.7999999999999998E-4</v>
      </c>
      <c r="AK73" s="181">
        <v>3000</v>
      </c>
      <c r="AL73" s="181">
        <v>1000000</v>
      </c>
      <c r="AM73" s="182"/>
      <c r="AN73" s="182">
        <v>0.84</v>
      </c>
      <c r="AO73" s="182">
        <v>280</v>
      </c>
      <c r="AP73" s="176"/>
      <c r="AQ73" s="176"/>
      <c r="BG73" s="17"/>
      <c r="BQ73" s="129" t="s">
        <v>807</v>
      </c>
      <c r="BR73" s="130">
        <f>COUNTA(BR3:BR70)</f>
        <v>53</v>
      </c>
      <c r="BU73" s="129" t="s">
        <v>807</v>
      </c>
      <c r="BV73" s="130">
        <f>SUM(BV3:BV70)</f>
        <v>5</v>
      </c>
      <c r="BW73" s="130">
        <f t="shared" ref="BW73:CT73" si="2">SUM(BW3:BW70)</f>
        <v>19</v>
      </c>
      <c r="BX73" s="130">
        <f t="shared" si="2"/>
        <v>20</v>
      </c>
      <c r="BY73" s="130">
        <f t="shared" si="2"/>
        <v>0</v>
      </c>
      <c r="BZ73" s="130">
        <f t="shared" si="2"/>
        <v>39</v>
      </c>
      <c r="CA73" s="130">
        <f t="shared" si="2"/>
        <v>28</v>
      </c>
      <c r="CB73" s="130">
        <f t="shared" si="2"/>
        <v>24</v>
      </c>
      <c r="CC73" s="130">
        <f t="shared" si="2"/>
        <v>26</v>
      </c>
      <c r="CD73" s="130">
        <f t="shared" si="2"/>
        <v>20</v>
      </c>
      <c r="CE73" s="130">
        <f t="shared" si="2"/>
        <v>21</v>
      </c>
      <c r="CF73" s="130">
        <f t="shared" si="2"/>
        <v>12</v>
      </c>
      <c r="CG73" s="130">
        <f t="shared" si="2"/>
        <v>12</v>
      </c>
      <c r="CH73" s="130">
        <f t="shared" si="2"/>
        <v>5</v>
      </c>
      <c r="CI73" s="130">
        <f t="shared" si="2"/>
        <v>21</v>
      </c>
      <c r="CJ73" s="130">
        <f t="shared" si="2"/>
        <v>1</v>
      </c>
      <c r="CK73" s="130">
        <f t="shared" si="2"/>
        <v>20</v>
      </c>
      <c r="CL73" s="130">
        <f t="shared" si="2"/>
        <v>1</v>
      </c>
      <c r="CM73" s="130">
        <f t="shared" si="2"/>
        <v>14</v>
      </c>
      <c r="CN73" s="130">
        <f t="shared" si="2"/>
        <v>1</v>
      </c>
      <c r="CO73" s="130">
        <f t="shared" si="2"/>
        <v>22</v>
      </c>
      <c r="CP73" s="130">
        <f t="shared" si="2"/>
        <v>31</v>
      </c>
      <c r="CQ73" s="130">
        <f t="shared" si="2"/>
        <v>49</v>
      </c>
      <c r="CR73" s="130">
        <f t="shared" si="2"/>
        <v>27</v>
      </c>
      <c r="CS73" s="130">
        <f t="shared" si="2"/>
        <v>28</v>
      </c>
      <c r="CT73" s="130">
        <f t="shared" si="2"/>
        <v>8</v>
      </c>
    </row>
    <row r="74" spans="1:105" ht="15.75" thickBot="1">
      <c r="W74" s="125" t="s">
        <v>832</v>
      </c>
      <c r="X74" s="168">
        <f>TRANSPOSE(_xlfn.MODE.MULT(X3:X70))</f>
        <v>0</v>
      </c>
      <c r="Y74" s="170">
        <f>TRANSPOSE(_xlfn.MODE.MULT(Y3:Y70))</f>
        <v>30</v>
      </c>
      <c r="Z74" s="30"/>
      <c r="AA74" s="166"/>
      <c r="AB74" s="166"/>
      <c r="AC74" s="166"/>
      <c r="AD74" s="125" t="s">
        <v>832</v>
      </c>
      <c r="AE74" s="173">
        <f t="shared" ref="AE74:AF74" si="3">TRANSPOSE(_xlfn.MODE.MULT(AE3:AE70))</f>
        <v>0.12</v>
      </c>
      <c r="AF74" s="128">
        <f t="shared" si="3"/>
        <v>0.24</v>
      </c>
      <c r="AI74" s="189" t="s">
        <v>1315</v>
      </c>
      <c r="AJ74" s="170">
        <v>4.6000000000000001E-4</v>
      </c>
      <c r="AK74" s="177">
        <v>1000</v>
      </c>
      <c r="AL74" s="177">
        <v>260000</v>
      </c>
      <c r="AM74" s="178"/>
      <c r="AN74" s="178">
        <v>0.46</v>
      </c>
      <c r="AO74" s="178">
        <v>119.6</v>
      </c>
      <c r="AP74" s="176"/>
      <c r="AQ74" s="176"/>
    </row>
    <row r="75" spans="1:105" ht="15.75" thickBot="1">
      <c r="W75" s="124" t="s">
        <v>833</v>
      </c>
      <c r="X75" s="169">
        <f>AVERAGE(X3:X70)</f>
        <v>62.680851063829785</v>
      </c>
      <c r="Y75" s="171">
        <f>AVERAGE(Y3:Y70)</f>
        <v>427.60784313725492</v>
      </c>
      <c r="Z75" s="30"/>
      <c r="AA75" s="166"/>
      <c r="AB75" s="166"/>
      <c r="AC75" s="166"/>
      <c r="AD75" s="124" t="s">
        <v>833</v>
      </c>
      <c r="AE75" s="173">
        <f t="shared" ref="AE75:AF75" si="4">AVERAGE(AE3:AE70)</f>
        <v>0.37737567567567576</v>
      </c>
      <c r="AF75" s="128">
        <f t="shared" si="4"/>
        <v>0.71302926829268287</v>
      </c>
      <c r="AI75" s="189" t="s">
        <v>1314</v>
      </c>
      <c r="AJ75" s="170">
        <v>9.7999999999999997E-3</v>
      </c>
      <c r="AK75" s="177">
        <v>888</v>
      </c>
      <c r="AL75" s="177">
        <v>499600</v>
      </c>
      <c r="AM75" s="178"/>
      <c r="AN75" s="178">
        <v>8.6999999999999993</v>
      </c>
      <c r="AO75" s="178">
        <v>4896.08</v>
      </c>
      <c r="AP75" s="176"/>
      <c r="AQ75" s="176"/>
    </row>
    <row r="76" spans="1:105">
      <c r="AI76" s="189" t="s">
        <v>1313</v>
      </c>
      <c r="AJ76" s="170">
        <v>3.2000000000000002E-3</v>
      </c>
      <c r="AK76" s="177">
        <v>3833</v>
      </c>
      <c r="AL76" s="177">
        <v>23750</v>
      </c>
      <c r="AM76" s="178"/>
      <c r="AN76" s="178">
        <v>12.27</v>
      </c>
      <c r="AO76" s="178">
        <v>76</v>
      </c>
      <c r="AP76" s="176"/>
      <c r="AQ76" s="176"/>
    </row>
    <row r="77" spans="1:105">
      <c r="AI77" s="190" t="s">
        <v>1312</v>
      </c>
      <c r="AJ77" s="170">
        <v>1.4999999999999999E-2</v>
      </c>
      <c r="AK77" s="177">
        <v>31672</v>
      </c>
      <c r="AL77" s="177">
        <v>4622891</v>
      </c>
      <c r="AM77" s="178"/>
      <c r="AN77" s="178">
        <v>475.09</v>
      </c>
      <c r="AO77" s="178">
        <v>69343.360000000001</v>
      </c>
      <c r="AP77" s="176"/>
      <c r="AQ77" s="176"/>
    </row>
    <row r="78" spans="1:105" ht="60.75" thickBot="1">
      <c r="AI78" s="191" t="s">
        <v>1310</v>
      </c>
      <c r="AJ78" s="192" t="s">
        <v>1309</v>
      </c>
      <c r="AK78" s="193">
        <v>1</v>
      </c>
      <c r="AL78" s="193">
        <v>41500</v>
      </c>
      <c r="AM78" s="194"/>
      <c r="AN78" s="194">
        <v>1</v>
      </c>
      <c r="AO78" s="194">
        <v>1518.4</v>
      </c>
      <c r="AP78" s="176"/>
      <c r="AQ78" s="176"/>
    </row>
    <row r="79" spans="1:105" ht="15.75" thickBot="1">
      <c r="AI79" s="195" t="s">
        <v>1316</v>
      </c>
      <c r="AJ79" s="196"/>
      <c r="AK79" s="197"/>
      <c r="AL79" s="197"/>
      <c r="AM79" s="197"/>
      <c r="AN79" s="198">
        <f t="shared" ref="AN79:AO79" si="5">AVERAGE(AN3:AN70)</f>
        <v>296.19085106382971</v>
      </c>
      <c r="AO79" s="199">
        <f t="shared" si="5"/>
        <v>41005.155357142859</v>
      </c>
    </row>
    <row r="82" hidden="1"/>
  </sheetData>
  <autoFilter ref="A2:DA70">
    <sortState ref="A3:DA70">
      <sortCondition ref="H2:H70"/>
    </sortState>
  </autoFilter>
  <sortState ref="A3:CU59">
    <sortCondition ref="A3:A59"/>
    <sortCondition ref="H3:H59"/>
  </sortState>
  <mergeCells count="6">
    <mergeCell ref="A1:F1"/>
    <mergeCell ref="CO1:CT1"/>
    <mergeCell ref="BH1:BQ1"/>
    <mergeCell ref="BR1:CN1"/>
    <mergeCell ref="G1:R1"/>
    <mergeCell ref="S1:BC1"/>
  </mergeCells>
  <hyperlinks>
    <hyperlink ref="Z18" r:id="rId1" display="https://www.techinasia.com/finomena-loan-startup-gets-matrix-funding"/>
    <hyperlink ref="Z19" r:id="rId2" display="http://www.deal4loans.com/loans/loan/bajaj-finserv-flexi-loan-benefits-information/"/>
    <hyperlink ref="X27" r:id="rId3" display="http://www.financialexpress.com/industry/banking-finance/how-indifi-technologies-helps-you-in-getting-small-loan/264668/"/>
    <hyperlink ref="Z58" r:id="rId4" display="http://www.crowdfundinsider.com/2016/07/88022-online-lender-creditexchange-raises-500000-seed-round-participation-kuber-financial/"/>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43" workbookViewId="0">
      <selection activeCell="E74" sqref="E74"/>
    </sheetView>
  </sheetViews>
  <sheetFormatPr defaultColWidth="10.85546875" defaultRowHeight="15"/>
  <cols>
    <col min="2" max="2" width="40" bestFit="1" customWidth="1"/>
    <col min="3" max="3" width="20.140625" bestFit="1" customWidth="1"/>
    <col min="4" max="4" width="26.5703125" bestFit="1" customWidth="1"/>
    <col min="5" max="5" width="14.42578125" style="45" customWidth="1"/>
    <col min="6" max="6" width="26.42578125" bestFit="1" customWidth="1"/>
  </cols>
  <sheetData>
    <row r="1" spans="1:6">
      <c r="A1" s="10" t="s">
        <v>31</v>
      </c>
      <c r="B1" s="10" t="s">
        <v>33</v>
      </c>
      <c r="C1" s="10" t="s">
        <v>860</v>
      </c>
      <c r="D1" s="50" t="s">
        <v>861</v>
      </c>
      <c r="E1" s="10" t="s">
        <v>862</v>
      </c>
    </row>
    <row r="2" spans="1:6">
      <c r="A2" s="17" t="s">
        <v>77</v>
      </c>
      <c r="B2" s="20" t="s">
        <v>476</v>
      </c>
      <c r="C2" s="19" t="s">
        <v>476</v>
      </c>
      <c r="D2" s="46"/>
      <c r="E2" s="8" t="s">
        <v>865</v>
      </c>
    </row>
    <row r="3" spans="1:6" s="10" customFormat="1">
      <c r="A3" s="17" t="s">
        <v>77</v>
      </c>
      <c r="B3" s="20" t="s">
        <v>166</v>
      </c>
      <c r="C3" s="19" t="s">
        <v>166</v>
      </c>
      <c r="D3" s="46">
        <v>2013</v>
      </c>
      <c r="E3" s="8" t="s">
        <v>866</v>
      </c>
    </row>
    <row r="4" spans="1:6">
      <c r="A4" s="17" t="s">
        <v>77</v>
      </c>
      <c r="B4" s="20" t="s">
        <v>269</v>
      </c>
      <c r="C4" s="19" t="s">
        <v>269</v>
      </c>
      <c r="D4" s="46">
        <v>2015</v>
      </c>
      <c r="E4" s="8" t="s">
        <v>867</v>
      </c>
      <c r="F4" s="8"/>
    </row>
    <row r="5" spans="1:6">
      <c r="A5" s="17" t="s">
        <v>77</v>
      </c>
      <c r="B5" s="20" t="s">
        <v>176</v>
      </c>
      <c r="C5" s="19" t="s">
        <v>176</v>
      </c>
      <c r="D5" s="46">
        <v>2016</v>
      </c>
      <c r="E5" s="8" t="s">
        <v>868</v>
      </c>
      <c r="F5" s="8"/>
    </row>
    <row r="6" spans="1:6">
      <c r="A6" s="17" t="s">
        <v>77</v>
      </c>
      <c r="B6" s="20" t="s">
        <v>262</v>
      </c>
      <c r="C6" s="19" t="s">
        <v>326</v>
      </c>
      <c r="D6" s="46">
        <v>2015</v>
      </c>
      <c r="E6" s="8" t="s">
        <v>869</v>
      </c>
      <c r="F6" s="8"/>
    </row>
    <row r="7" spans="1:6">
      <c r="A7" s="17" t="s">
        <v>77</v>
      </c>
      <c r="B7" s="20" t="s">
        <v>254</v>
      </c>
      <c r="C7" s="19" t="s">
        <v>254</v>
      </c>
      <c r="D7" s="46"/>
      <c r="E7" s="8" t="s">
        <v>870</v>
      </c>
      <c r="F7" s="8"/>
    </row>
    <row r="8" spans="1:6">
      <c r="A8" s="17" t="s">
        <v>77</v>
      </c>
      <c r="B8" s="20" t="s">
        <v>242</v>
      </c>
      <c r="C8" s="19" t="s">
        <v>242</v>
      </c>
      <c r="D8" s="46">
        <v>2016</v>
      </c>
      <c r="E8" s="8" t="s">
        <v>871</v>
      </c>
      <c r="F8" s="8"/>
    </row>
    <row r="9" spans="1:6">
      <c r="A9" s="17" t="s">
        <v>77</v>
      </c>
      <c r="B9" s="20" t="s">
        <v>257</v>
      </c>
      <c r="C9" s="19" t="s">
        <v>256</v>
      </c>
      <c r="D9" s="47">
        <v>2012</v>
      </c>
      <c r="E9" s="8" t="s">
        <v>872</v>
      </c>
      <c r="F9" s="8"/>
    </row>
    <row r="10" spans="1:6">
      <c r="A10" s="17" t="s">
        <v>77</v>
      </c>
      <c r="B10" s="20" t="s">
        <v>260</v>
      </c>
      <c r="C10" s="19" t="s">
        <v>260</v>
      </c>
      <c r="D10" s="46">
        <v>2015</v>
      </c>
      <c r="E10" s="8" t="s">
        <v>873</v>
      </c>
      <c r="F10" s="8"/>
    </row>
    <row r="11" spans="1:6">
      <c r="A11" s="17" t="s">
        <v>77</v>
      </c>
      <c r="B11" s="20" t="s">
        <v>214</v>
      </c>
      <c r="C11" s="19" t="s">
        <v>214</v>
      </c>
      <c r="D11" s="46">
        <v>2015</v>
      </c>
      <c r="E11" s="8" t="s">
        <v>874</v>
      </c>
      <c r="F11" s="8"/>
    </row>
    <row r="12" spans="1:6">
      <c r="A12" s="17" t="s">
        <v>77</v>
      </c>
      <c r="B12" s="20" t="s">
        <v>267</v>
      </c>
      <c r="C12" s="19" t="s">
        <v>266</v>
      </c>
      <c r="D12" s="46">
        <v>2015</v>
      </c>
      <c r="E12" s="18" t="s">
        <v>876</v>
      </c>
      <c r="F12" s="8"/>
    </row>
    <row r="13" spans="1:6">
      <c r="A13" s="17" t="s">
        <v>77</v>
      </c>
      <c r="B13" s="20" t="s">
        <v>258</v>
      </c>
      <c r="C13" s="19" t="s">
        <v>258</v>
      </c>
      <c r="D13" s="46">
        <v>2015</v>
      </c>
      <c r="E13" s="18" t="s">
        <v>877</v>
      </c>
      <c r="F13" s="8"/>
    </row>
    <row r="14" spans="1:6">
      <c r="A14" s="17" t="s">
        <v>77</v>
      </c>
      <c r="B14" s="20" t="s">
        <v>247</v>
      </c>
      <c r="C14" s="19" t="s">
        <v>247</v>
      </c>
      <c r="D14" s="46">
        <v>2016</v>
      </c>
      <c r="E14" s="18" t="s">
        <v>878</v>
      </c>
      <c r="F14" s="18"/>
    </row>
    <row r="15" spans="1:6">
      <c r="A15" s="17" t="s">
        <v>77</v>
      </c>
      <c r="B15" s="20" t="s">
        <v>227</v>
      </c>
      <c r="C15" s="19" t="s">
        <v>227</v>
      </c>
      <c r="D15" s="46">
        <v>2016</v>
      </c>
      <c r="E15" s="18" t="s">
        <v>879</v>
      </c>
      <c r="F15" s="18"/>
    </row>
    <row r="16" spans="1:6">
      <c r="A16" s="17" t="s">
        <v>77</v>
      </c>
      <c r="B16" s="20" t="s">
        <v>239</v>
      </c>
      <c r="C16" s="19" t="s">
        <v>239</v>
      </c>
      <c r="D16" s="46">
        <v>2016</v>
      </c>
      <c r="E16" s="18" t="s">
        <v>880</v>
      </c>
      <c r="F16" s="18"/>
    </row>
    <row r="17" spans="1:6">
      <c r="A17" s="17" t="s">
        <v>77</v>
      </c>
      <c r="B17" s="20" t="s">
        <v>288</v>
      </c>
      <c r="C17" s="19" t="s">
        <v>875</v>
      </c>
      <c r="D17" s="46">
        <v>2014</v>
      </c>
      <c r="E17" s="18" t="s">
        <v>881</v>
      </c>
      <c r="F17" s="18"/>
    </row>
    <row r="18" spans="1:6">
      <c r="A18" s="17" t="s">
        <v>77</v>
      </c>
      <c r="B18" s="20" t="s">
        <v>264</v>
      </c>
      <c r="C18" s="19" t="s">
        <v>319</v>
      </c>
      <c r="D18" s="46">
        <v>2016</v>
      </c>
      <c r="E18" s="18" t="s">
        <v>882</v>
      </c>
      <c r="F18" s="18"/>
    </row>
    <row r="19" spans="1:6">
      <c r="A19" s="17" t="s">
        <v>77</v>
      </c>
      <c r="B19" s="20" t="s">
        <v>859</v>
      </c>
      <c r="C19" s="19" t="s">
        <v>163</v>
      </c>
      <c r="D19" s="46">
        <v>2016</v>
      </c>
      <c r="E19" s="18" t="s">
        <v>883</v>
      </c>
      <c r="F19" s="18"/>
    </row>
    <row r="20" spans="1:6">
      <c r="A20" s="17" t="s">
        <v>77</v>
      </c>
      <c r="B20" s="20" t="s">
        <v>272</v>
      </c>
      <c r="C20" s="19" t="s">
        <v>274</v>
      </c>
      <c r="D20" s="46">
        <v>2013</v>
      </c>
      <c r="E20" s="18" t="s">
        <v>884</v>
      </c>
      <c r="F20" s="18"/>
    </row>
    <row r="21" spans="1:6">
      <c r="A21" s="17" t="s">
        <v>77</v>
      </c>
      <c r="B21" s="20" t="s">
        <v>249</v>
      </c>
      <c r="C21" s="19" t="s">
        <v>249</v>
      </c>
      <c r="D21" s="46">
        <v>2016</v>
      </c>
      <c r="E21" s="18" t="s">
        <v>885</v>
      </c>
      <c r="F21" s="18"/>
    </row>
    <row r="22" spans="1:6">
      <c r="A22" s="17" t="s">
        <v>77</v>
      </c>
      <c r="B22" s="20" t="s">
        <v>244</v>
      </c>
      <c r="C22" s="19" t="s">
        <v>397</v>
      </c>
      <c r="D22" s="46">
        <v>2016</v>
      </c>
      <c r="E22" s="18" t="s">
        <v>886</v>
      </c>
      <c r="F22" s="18"/>
    </row>
    <row r="23" spans="1:6">
      <c r="A23" s="17" t="s">
        <v>77</v>
      </c>
      <c r="B23" s="20" t="s">
        <v>252</v>
      </c>
      <c r="C23" s="19" t="s">
        <v>251</v>
      </c>
      <c r="D23" s="46">
        <v>2015</v>
      </c>
      <c r="E23" s="18" t="s">
        <v>887</v>
      </c>
      <c r="F23" s="18"/>
    </row>
    <row r="24" spans="1:6">
      <c r="A24" s="17" t="s">
        <v>77</v>
      </c>
      <c r="B24" s="20" t="s">
        <v>190</v>
      </c>
      <c r="C24" s="19" t="s">
        <v>190</v>
      </c>
      <c r="D24" s="46">
        <v>2016</v>
      </c>
      <c r="E24" s="18" t="s">
        <v>888</v>
      </c>
      <c r="F24" s="18"/>
    </row>
    <row r="25" spans="1:6">
      <c r="A25" s="17" t="s">
        <v>77</v>
      </c>
      <c r="B25" s="20" t="s">
        <v>200</v>
      </c>
      <c r="C25" s="19" t="s">
        <v>199</v>
      </c>
      <c r="D25" s="46">
        <v>2015</v>
      </c>
      <c r="E25" s="18" t="s">
        <v>889</v>
      </c>
      <c r="F25" s="18"/>
    </row>
    <row r="26" spans="1:6">
      <c r="A26" s="17" t="s">
        <v>77</v>
      </c>
      <c r="B26" s="20" t="s">
        <v>457</v>
      </c>
      <c r="C26" s="19" t="s">
        <v>457</v>
      </c>
      <c r="D26" s="46">
        <v>2010</v>
      </c>
      <c r="E26" s="18" t="s">
        <v>890</v>
      </c>
      <c r="F26" s="18"/>
    </row>
    <row r="27" spans="1:6">
      <c r="A27" s="17" t="s">
        <v>77</v>
      </c>
      <c r="B27" s="20" t="s">
        <v>197</v>
      </c>
      <c r="C27" s="19" t="s">
        <v>197</v>
      </c>
      <c r="D27" s="46">
        <v>2016</v>
      </c>
      <c r="E27" s="18" t="s">
        <v>891</v>
      </c>
      <c r="F27" s="18"/>
    </row>
    <row r="28" spans="1:6">
      <c r="A28" s="17" t="s">
        <v>77</v>
      </c>
      <c r="B28" s="30" t="s">
        <v>933</v>
      </c>
      <c r="C28" s="38" t="s">
        <v>933</v>
      </c>
      <c r="D28" s="74"/>
      <c r="E28" s="240" t="s">
        <v>1249</v>
      </c>
      <c r="F28" s="18"/>
    </row>
    <row r="29" spans="1:6">
      <c r="A29" s="17" t="s">
        <v>77</v>
      </c>
      <c r="B29" s="30" t="s">
        <v>934</v>
      </c>
      <c r="C29" s="38" t="s">
        <v>934</v>
      </c>
      <c r="D29" s="74"/>
      <c r="E29" s="240" t="s">
        <v>1250</v>
      </c>
      <c r="F29" s="18"/>
    </row>
    <row r="30" spans="1:6">
      <c r="A30" s="17" t="s">
        <v>77</v>
      </c>
      <c r="B30" s="30" t="s">
        <v>936</v>
      </c>
      <c r="C30" s="38" t="s">
        <v>936</v>
      </c>
      <c r="D30" s="97">
        <v>2007</v>
      </c>
      <c r="E30" s="56" t="s">
        <v>1251</v>
      </c>
      <c r="F30" s="13"/>
    </row>
    <row r="31" spans="1:6">
      <c r="A31" s="17" t="s">
        <v>77</v>
      </c>
      <c r="B31" s="61" t="s">
        <v>1060</v>
      </c>
      <c r="C31" s="38" t="s">
        <v>1060</v>
      </c>
      <c r="D31" s="74"/>
      <c r="E31" s="56" t="s">
        <v>1252</v>
      </c>
      <c r="F31" s="13"/>
    </row>
    <row r="32" spans="1:6">
      <c r="A32" s="17" t="s">
        <v>77</v>
      </c>
      <c r="B32" s="30" t="s">
        <v>938</v>
      </c>
      <c r="C32" s="38" t="s">
        <v>938</v>
      </c>
      <c r="D32" s="74"/>
      <c r="E32" s="56" t="s">
        <v>1253</v>
      </c>
      <c r="F32" s="13"/>
    </row>
    <row r="33" spans="1:6">
      <c r="A33" s="17" t="s">
        <v>77</v>
      </c>
      <c r="B33" s="30" t="s">
        <v>1076</v>
      </c>
      <c r="C33" s="38" t="s">
        <v>1076</v>
      </c>
      <c r="D33" s="97"/>
      <c r="E33" s="56" t="s">
        <v>1254</v>
      </c>
      <c r="F33" s="13"/>
    </row>
    <row r="34" spans="1:6">
      <c r="A34" s="17" t="s">
        <v>77</v>
      </c>
      <c r="B34" s="30" t="s">
        <v>941</v>
      </c>
      <c r="C34" s="38" t="s">
        <v>941</v>
      </c>
      <c r="D34" s="98">
        <v>2015</v>
      </c>
      <c r="E34" s="56" t="s">
        <v>1255</v>
      </c>
      <c r="F34" s="13"/>
    </row>
    <row r="35" spans="1:6">
      <c r="A35" s="17" t="s">
        <v>77</v>
      </c>
      <c r="B35" s="30" t="s">
        <v>942</v>
      </c>
      <c r="C35" s="38" t="s">
        <v>942</v>
      </c>
      <c r="D35" s="98">
        <v>2015</v>
      </c>
      <c r="E35" s="56" t="s">
        <v>1256</v>
      </c>
      <c r="F35" s="13"/>
    </row>
    <row r="36" spans="1:6">
      <c r="A36" s="17" t="s">
        <v>77</v>
      </c>
      <c r="B36" s="30" t="s">
        <v>944</v>
      </c>
      <c r="C36" s="38" t="s">
        <v>944</v>
      </c>
      <c r="D36" s="98">
        <v>2015</v>
      </c>
      <c r="E36" s="56" t="s">
        <v>1257</v>
      </c>
      <c r="F36" s="13"/>
    </row>
    <row r="37" spans="1:6">
      <c r="A37" s="17" t="s">
        <v>77</v>
      </c>
      <c r="B37" s="30" t="s">
        <v>1030</v>
      </c>
      <c r="C37" s="38" t="s">
        <v>946</v>
      </c>
      <c r="D37" s="98"/>
      <c r="E37" s="56" t="s">
        <v>1258</v>
      </c>
      <c r="F37" s="13"/>
    </row>
    <row r="38" spans="1:6">
      <c r="A38" s="17" t="s">
        <v>77</v>
      </c>
      <c r="B38" s="30" t="s">
        <v>948</v>
      </c>
      <c r="C38" s="38" t="s">
        <v>948</v>
      </c>
      <c r="D38" s="98">
        <v>2015</v>
      </c>
      <c r="E38" s="56" t="s">
        <v>1259</v>
      </c>
      <c r="F38" s="13"/>
    </row>
    <row r="39" spans="1:6">
      <c r="A39" s="17" t="s">
        <v>77</v>
      </c>
      <c r="B39" s="10" t="s">
        <v>950</v>
      </c>
      <c r="C39" s="89" t="s">
        <v>950</v>
      </c>
      <c r="D39" s="98"/>
      <c r="E39" s="56" t="s">
        <v>1260</v>
      </c>
      <c r="F39" s="13"/>
    </row>
    <row r="40" spans="1:6">
      <c r="A40" s="32" t="s">
        <v>41</v>
      </c>
      <c r="B40" s="30" t="s">
        <v>598</v>
      </c>
      <c r="C40" s="38" t="s">
        <v>20</v>
      </c>
      <c r="D40" s="48">
        <v>2015</v>
      </c>
      <c r="E40" s="8" t="s">
        <v>892</v>
      </c>
      <c r="F40" s="18"/>
    </row>
    <row r="41" spans="1:6">
      <c r="A41" s="32" t="s">
        <v>41</v>
      </c>
      <c r="B41" s="30" t="s">
        <v>603</v>
      </c>
      <c r="C41" s="38" t="s">
        <v>602</v>
      </c>
      <c r="D41" s="48">
        <v>2015</v>
      </c>
      <c r="E41" s="29" t="s">
        <v>893</v>
      </c>
      <c r="F41" s="18"/>
    </row>
    <row r="42" spans="1:6">
      <c r="A42" s="32" t="s">
        <v>41</v>
      </c>
      <c r="B42" s="30" t="s">
        <v>607</v>
      </c>
      <c r="C42" s="38" t="s">
        <v>602</v>
      </c>
      <c r="D42" s="48">
        <v>2015</v>
      </c>
      <c r="E42" s="8" t="s">
        <v>894</v>
      </c>
      <c r="F42" s="8"/>
    </row>
    <row r="43" spans="1:6">
      <c r="A43" s="36" t="s">
        <v>41</v>
      </c>
      <c r="B43" s="10" t="s">
        <v>733</v>
      </c>
      <c r="C43" s="19" t="s">
        <v>667</v>
      </c>
      <c r="D43" s="46">
        <v>2012</v>
      </c>
      <c r="E43" s="8" t="s">
        <v>895</v>
      </c>
      <c r="F43" s="29"/>
    </row>
    <row r="44" spans="1:6">
      <c r="A44" s="32" t="s">
        <v>41</v>
      </c>
      <c r="B44" s="30" t="s">
        <v>613</v>
      </c>
      <c r="C44" s="38" t="s">
        <v>614</v>
      </c>
      <c r="D44" s="48">
        <v>2015</v>
      </c>
      <c r="E44" s="29" t="s">
        <v>896</v>
      </c>
      <c r="F44" s="8"/>
    </row>
    <row r="45" spans="1:6">
      <c r="A45" s="32" t="s">
        <v>41</v>
      </c>
      <c r="B45" s="30" t="s">
        <v>683</v>
      </c>
      <c r="C45" s="38" t="s">
        <v>608</v>
      </c>
      <c r="D45" s="48">
        <v>2015</v>
      </c>
      <c r="E45" s="29" t="s">
        <v>897</v>
      </c>
      <c r="F45" s="8"/>
    </row>
    <row r="46" spans="1:6">
      <c r="A46" s="34" t="s">
        <v>41</v>
      </c>
      <c r="B46" s="20" t="s">
        <v>623</v>
      </c>
      <c r="C46" s="19" t="s">
        <v>622</v>
      </c>
      <c r="D46" s="46">
        <v>2015</v>
      </c>
      <c r="E46" s="8" t="s">
        <v>898</v>
      </c>
      <c r="F46" s="29"/>
    </row>
    <row r="47" spans="1:6">
      <c r="A47" s="28" t="s">
        <v>41</v>
      </c>
      <c r="B47" s="30" t="s">
        <v>589</v>
      </c>
      <c r="C47" s="38" t="s">
        <v>588</v>
      </c>
      <c r="D47" s="48">
        <v>2011</v>
      </c>
      <c r="E47" s="29" t="s">
        <v>899</v>
      </c>
      <c r="F47" s="29"/>
    </row>
    <row r="48" spans="1:6">
      <c r="A48" s="34" t="s">
        <v>41</v>
      </c>
      <c r="B48" s="20" t="s">
        <v>625</v>
      </c>
      <c r="C48" s="19" t="s">
        <v>590</v>
      </c>
      <c r="D48" s="46">
        <v>2012</v>
      </c>
      <c r="E48" s="8" t="s">
        <v>900</v>
      </c>
      <c r="F48" s="8"/>
    </row>
    <row r="49" spans="1:6">
      <c r="A49" s="34" t="s">
        <v>41</v>
      </c>
      <c r="B49" s="20" t="s">
        <v>620</v>
      </c>
      <c r="C49" s="19" t="s">
        <v>620</v>
      </c>
      <c r="D49" s="46">
        <v>2016</v>
      </c>
      <c r="E49" s="8" t="s">
        <v>901</v>
      </c>
      <c r="F49" s="29"/>
    </row>
    <row r="50" spans="1:6">
      <c r="A50" s="34" t="s">
        <v>41</v>
      </c>
      <c r="B50" s="20" t="s">
        <v>619</v>
      </c>
      <c r="C50" s="19" t="s">
        <v>618</v>
      </c>
      <c r="D50" s="46">
        <v>2013</v>
      </c>
      <c r="E50" s="8" t="s">
        <v>902</v>
      </c>
      <c r="F50" s="8"/>
    </row>
    <row r="51" spans="1:6">
      <c r="A51" s="34" t="s">
        <v>41</v>
      </c>
      <c r="B51" s="20" t="s">
        <v>629</v>
      </c>
      <c r="C51" s="19" t="s">
        <v>590</v>
      </c>
      <c r="D51" s="46">
        <v>2015</v>
      </c>
      <c r="E51" s="8" t="s">
        <v>903</v>
      </c>
      <c r="F51" s="8"/>
    </row>
    <row r="52" spans="1:6">
      <c r="A52" s="34" t="s">
        <v>41</v>
      </c>
      <c r="B52" s="20" t="s">
        <v>639</v>
      </c>
      <c r="C52" s="19" t="s">
        <v>638</v>
      </c>
      <c r="D52" s="46">
        <v>2015</v>
      </c>
      <c r="E52" s="8" t="s">
        <v>904</v>
      </c>
      <c r="F52" s="8"/>
    </row>
    <row r="53" spans="1:6">
      <c r="A53" s="34" t="s">
        <v>41</v>
      </c>
      <c r="B53" s="20" t="s">
        <v>642</v>
      </c>
      <c r="C53" s="19" t="s">
        <v>643</v>
      </c>
      <c r="D53" s="46">
        <v>2013</v>
      </c>
      <c r="E53" s="8" t="s">
        <v>905</v>
      </c>
      <c r="F53" s="8"/>
    </row>
    <row r="54" spans="1:6">
      <c r="A54" s="34" t="s">
        <v>41</v>
      </c>
      <c r="B54" s="20" t="s">
        <v>646</v>
      </c>
      <c r="C54" s="19" t="s">
        <v>646</v>
      </c>
      <c r="D54" s="46">
        <v>2015</v>
      </c>
      <c r="E54" s="18" t="s">
        <v>906</v>
      </c>
      <c r="F54" s="8"/>
    </row>
    <row r="55" spans="1:6">
      <c r="A55" s="34" t="s">
        <v>41</v>
      </c>
      <c r="B55" s="20" t="s">
        <v>650</v>
      </c>
      <c r="C55" s="19" t="s">
        <v>651</v>
      </c>
      <c r="D55" s="46">
        <v>2015</v>
      </c>
      <c r="E55" s="18" t="s">
        <v>907</v>
      </c>
      <c r="F55" s="8"/>
    </row>
    <row r="56" spans="1:6">
      <c r="A56" s="36" t="s">
        <v>41</v>
      </c>
      <c r="B56" s="20" t="s">
        <v>660</v>
      </c>
      <c r="C56" s="19" t="s">
        <v>659</v>
      </c>
      <c r="D56" s="46"/>
      <c r="E56" s="18" t="s">
        <v>908</v>
      </c>
      <c r="F56" s="18"/>
    </row>
    <row r="57" spans="1:6">
      <c r="A57" s="24" t="s">
        <v>41</v>
      </c>
      <c r="B57" s="27" t="s">
        <v>580</v>
      </c>
      <c r="C57" s="38" t="s">
        <v>580</v>
      </c>
      <c r="D57" s="49">
        <v>2014</v>
      </c>
      <c r="E57" s="25" t="s">
        <v>909</v>
      </c>
      <c r="F57" s="18"/>
    </row>
    <row r="58" spans="1:6">
      <c r="A58" s="36" t="s">
        <v>156</v>
      </c>
      <c r="B58" s="20" t="s">
        <v>657</v>
      </c>
      <c r="C58" s="19" t="s">
        <v>157</v>
      </c>
      <c r="D58" s="46"/>
      <c r="E58" s="18" t="s">
        <v>910</v>
      </c>
      <c r="F58" s="18"/>
    </row>
    <row r="59" spans="1:6">
      <c r="A59" s="24" t="s">
        <v>506</v>
      </c>
      <c r="B59" s="27" t="s">
        <v>517</v>
      </c>
      <c r="C59" s="26" t="s">
        <v>517</v>
      </c>
      <c r="D59" s="49">
        <v>2015</v>
      </c>
      <c r="E59" s="241" t="s">
        <v>911</v>
      </c>
      <c r="F59" s="25"/>
    </row>
    <row r="60" spans="1:6">
      <c r="A60" s="23" t="s">
        <v>506</v>
      </c>
      <c r="B60" s="27" t="s">
        <v>509</v>
      </c>
      <c r="C60" s="26" t="s">
        <v>508</v>
      </c>
      <c r="D60" s="49" t="s">
        <v>863</v>
      </c>
      <c r="E60" s="242" t="s">
        <v>912</v>
      </c>
      <c r="F60" s="18"/>
    </row>
    <row r="61" spans="1:6">
      <c r="A61" s="24" t="s">
        <v>506</v>
      </c>
      <c r="B61" s="27" t="s">
        <v>549</v>
      </c>
      <c r="C61" s="38" t="s">
        <v>548</v>
      </c>
      <c r="D61" s="49">
        <v>2015</v>
      </c>
      <c r="E61" s="25" t="s">
        <v>913</v>
      </c>
      <c r="F61" s="25"/>
    </row>
    <row r="62" spans="1:6">
      <c r="A62" s="24" t="s">
        <v>506</v>
      </c>
      <c r="B62" s="27" t="s">
        <v>543</v>
      </c>
      <c r="C62" s="38" t="s">
        <v>543</v>
      </c>
      <c r="D62" s="49" t="s">
        <v>863</v>
      </c>
      <c r="E62" s="25" t="s">
        <v>914</v>
      </c>
      <c r="F62" s="8"/>
    </row>
    <row r="63" spans="1:6">
      <c r="A63" s="24" t="s">
        <v>506</v>
      </c>
      <c r="B63" s="27" t="s">
        <v>530</v>
      </c>
      <c r="C63" s="26" t="s">
        <v>529</v>
      </c>
      <c r="D63" s="49"/>
      <c r="E63" s="25" t="s">
        <v>915</v>
      </c>
      <c r="F63" s="25"/>
    </row>
    <row r="64" spans="1:6">
      <c r="A64" s="24" t="s">
        <v>506</v>
      </c>
      <c r="B64" s="27" t="s">
        <v>563</v>
      </c>
      <c r="C64" s="38" t="s">
        <v>562</v>
      </c>
      <c r="D64" s="49"/>
      <c r="E64" s="25" t="s">
        <v>916</v>
      </c>
      <c r="F64" s="25"/>
    </row>
    <row r="65" spans="1:6">
      <c r="A65" s="17" t="s">
        <v>89</v>
      </c>
      <c r="B65" s="20" t="s">
        <v>107</v>
      </c>
      <c r="C65" s="19" t="s">
        <v>106</v>
      </c>
      <c r="D65" s="46">
        <v>2014</v>
      </c>
      <c r="E65" s="18" t="s">
        <v>917</v>
      </c>
      <c r="F65" s="25"/>
    </row>
    <row r="66" spans="1:6">
      <c r="A66" s="17" t="s">
        <v>89</v>
      </c>
      <c r="B66" s="20" t="s">
        <v>141</v>
      </c>
      <c r="C66" s="19" t="s">
        <v>141</v>
      </c>
      <c r="D66" s="46">
        <v>2016</v>
      </c>
      <c r="E66" s="18" t="s">
        <v>918</v>
      </c>
      <c r="F66" s="25"/>
    </row>
    <row r="67" spans="1:6">
      <c r="A67" s="17" t="s">
        <v>89</v>
      </c>
      <c r="B67" s="20" t="s">
        <v>122</v>
      </c>
      <c r="C67" s="38" t="s">
        <v>121</v>
      </c>
      <c r="D67" s="46">
        <v>2016</v>
      </c>
      <c r="E67" s="18" t="s">
        <v>919</v>
      </c>
      <c r="F67" s="18"/>
    </row>
    <row r="68" spans="1:6">
      <c r="A68" s="17" t="s">
        <v>89</v>
      </c>
      <c r="B68" s="20" t="s">
        <v>92</v>
      </c>
      <c r="C68" s="19" t="s">
        <v>91</v>
      </c>
      <c r="D68" s="46">
        <v>2014</v>
      </c>
      <c r="E68" s="18" t="s">
        <v>920</v>
      </c>
      <c r="F68" s="18"/>
    </row>
    <row r="69" spans="1:6">
      <c r="A69" s="17" t="s">
        <v>89</v>
      </c>
      <c r="B69" s="20" t="s">
        <v>132</v>
      </c>
      <c r="C69" s="38" t="s">
        <v>91</v>
      </c>
      <c r="D69" s="46">
        <v>2015</v>
      </c>
      <c r="E69" s="18" t="s">
        <v>921</v>
      </c>
      <c r="F69" s="18"/>
    </row>
    <row r="70" spans="1:6">
      <c r="A70" s="17" t="s">
        <v>146</v>
      </c>
      <c r="B70" s="20" t="s">
        <v>149</v>
      </c>
      <c r="C70" s="19" t="s">
        <v>148</v>
      </c>
      <c r="D70" s="46">
        <v>2016</v>
      </c>
      <c r="E70" s="18" t="s">
        <v>922</v>
      </c>
      <c r="F70" s="18"/>
    </row>
    <row r="71" spans="1:6">
      <c r="D71" s="45"/>
      <c r="E71"/>
    </row>
    <row r="72" spans="1:6">
      <c r="D72" s="45" t="s">
        <v>864</v>
      </c>
      <c r="E72"/>
    </row>
  </sheetData>
  <autoFilter ref="A1:G1">
    <sortState ref="A2:G70">
      <sortCondition ref="A1"/>
    </sortState>
  </autoFilter>
  <hyperlinks>
    <hyperlink ref="E2" r:id="rId1"/>
    <hyperlink ref="E3" r:id="rId2"/>
    <hyperlink ref="E4" r:id="rId3"/>
    <hyperlink ref="E5" r:id="rId4"/>
    <hyperlink ref="E6" r:id="rId5"/>
    <hyperlink ref="E7" r:id="rId6"/>
    <hyperlink ref="E8" r:id="rId7"/>
    <hyperlink ref="E9" r:id="rId8"/>
    <hyperlink ref="E10" r:id="rId9"/>
    <hyperlink ref="E11" r:id="rId10"/>
    <hyperlink ref="E12" r:id="rId11"/>
    <hyperlink ref="E13" r:id="rId12"/>
    <hyperlink ref="E14" r:id="rId13"/>
    <hyperlink ref="E15" r:id="rId14"/>
    <hyperlink ref="E16" r:id="rId15"/>
    <hyperlink ref="E17" r:id="rId16"/>
    <hyperlink ref="E18" r:id="rId17"/>
    <hyperlink ref="E19" r:id="rId18"/>
    <hyperlink ref="E20" r:id="rId19"/>
    <hyperlink ref="E21" r:id="rId20"/>
    <hyperlink ref="E22" r:id="rId21"/>
    <hyperlink ref="E23" r:id="rId22"/>
    <hyperlink ref="E24" r:id="rId23"/>
    <hyperlink ref="E25" r:id="rId24"/>
    <hyperlink ref="E26" r:id="rId25"/>
    <hyperlink ref="E27" r:id="rId26"/>
    <hyperlink ref="E40" r:id="rId27"/>
    <hyperlink ref="E41" r:id="rId28"/>
    <hyperlink ref="E42" r:id="rId29"/>
    <hyperlink ref="E43" r:id="rId30"/>
    <hyperlink ref="E44" r:id="rId31"/>
    <hyperlink ref="E45" r:id="rId32"/>
    <hyperlink ref="E46" r:id="rId33"/>
    <hyperlink ref="E47" r:id="rId34"/>
    <hyperlink ref="E48" r:id="rId35"/>
    <hyperlink ref="E49" r:id="rId36"/>
    <hyperlink ref="E50" r:id="rId37"/>
    <hyperlink ref="E51" r:id="rId38"/>
    <hyperlink ref="E52" r:id="rId39"/>
    <hyperlink ref="E53" r:id="rId40"/>
    <hyperlink ref="E54" r:id="rId41"/>
    <hyperlink ref="E55" r:id="rId42"/>
    <hyperlink ref="E56" r:id="rId43"/>
    <hyperlink ref="E57" r:id="rId44"/>
    <hyperlink ref="E58" r:id="rId45"/>
    <hyperlink ref="E59" r:id="rId46"/>
    <hyperlink ref="E60" r:id="rId47"/>
    <hyperlink ref="E61" r:id="rId48"/>
    <hyperlink ref="E62" r:id="rId49"/>
    <hyperlink ref="E63" r:id="rId50"/>
    <hyperlink ref="E64" r:id="rId51"/>
    <hyperlink ref="E65" r:id="rId52"/>
    <hyperlink ref="E66" r:id="rId53"/>
    <hyperlink ref="E67" r:id="rId54"/>
    <hyperlink ref="E68" r:id="rId55"/>
    <hyperlink ref="E69" r:id="rId56"/>
    <hyperlink ref="E70" r:id="rId57"/>
    <hyperlink ref="E28" r:id="rId58"/>
    <hyperlink ref="E29" r:id="rId59"/>
    <hyperlink ref="E32" r:id="rId60"/>
    <hyperlink ref="E33" r:id="rId61"/>
    <hyperlink ref="E34" r:id="rId62"/>
    <hyperlink ref="E30" r:id="rId63"/>
    <hyperlink ref="E35" r:id="rId64"/>
    <hyperlink ref="E36" r:id="rId65"/>
    <hyperlink ref="E37" r:id="rId66"/>
    <hyperlink ref="E38" r:id="rId67"/>
    <hyperlink ref="E39" r:id="rId68"/>
    <hyperlink ref="E31" r:id="rId6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23"/>
  <sheetViews>
    <sheetView workbookViewId="0">
      <selection activeCell="A6" sqref="A6"/>
    </sheetView>
  </sheetViews>
  <sheetFormatPr defaultRowHeight="15"/>
  <cols>
    <col min="1" max="1" width="22" customWidth="1"/>
    <col min="2" max="2" width="31.5703125" customWidth="1"/>
    <col min="3" max="3" width="19.85546875" customWidth="1"/>
    <col min="4" max="5" width="11.28515625" customWidth="1"/>
    <col min="6" max="6" width="20.28515625" customWidth="1"/>
    <col min="7" max="7" width="19" customWidth="1"/>
    <col min="8" max="8" width="6" customWidth="1"/>
    <col min="9" max="9" width="5" customWidth="1"/>
    <col min="10" max="10" width="12.5703125" bestFit="1" customWidth="1"/>
    <col min="11" max="11" width="11.28515625" bestFit="1" customWidth="1"/>
  </cols>
  <sheetData>
    <row r="4" spans="1:7" s="120" customFormat="1" ht="15.75">
      <c r="A4" s="119" t="s">
        <v>1282</v>
      </c>
    </row>
    <row r="6" spans="1:7" s="1" customFormat="1" ht="45">
      <c r="A6" s="118" t="s">
        <v>1273</v>
      </c>
      <c r="B6" s="1" t="s">
        <v>1276</v>
      </c>
      <c r="C6" s="1" t="s">
        <v>1277</v>
      </c>
      <c r="D6" s="1" t="s">
        <v>1278</v>
      </c>
      <c r="E6" s="1" t="s">
        <v>1279</v>
      </c>
      <c r="F6" s="1" t="s">
        <v>1280</v>
      </c>
      <c r="G6" s="1" t="s">
        <v>1281</v>
      </c>
    </row>
    <row r="7" spans="1:7">
      <c r="A7" s="45" t="s">
        <v>1275</v>
      </c>
      <c r="B7" s="60">
        <v>0.42958275862068973</v>
      </c>
      <c r="C7" s="60">
        <v>0.80876363636363624</v>
      </c>
      <c r="D7" s="115">
        <v>334.45799999999991</v>
      </c>
      <c r="E7" s="115">
        <v>44737.633333333339</v>
      </c>
      <c r="F7" s="116">
        <v>66.044117647058826</v>
      </c>
      <c r="G7" s="116">
        <v>397.70270270270271</v>
      </c>
    </row>
    <row r="8" spans="1:7">
      <c r="A8" s="45" t="s">
        <v>24</v>
      </c>
      <c r="B8" s="60">
        <v>0.18812499999999999</v>
      </c>
      <c r="C8" s="60">
        <v>0.31812499999999999</v>
      </c>
      <c r="D8" s="115">
        <v>77.237207142857159</v>
      </c>
      <c r="E8" s="115">
        <v>1173.54375</v>
      </c>
      <c r="F8" s="116">
        <v>37.833333333333336</v>
      </c>
      <c r="G8" s="116">
        <v>219.88888888888889</v>
      </c>
    </row>
    <row r="9" spans="1:7">
      <c r="A9" s="45" t="s">
        <v>1274</v>
      </c>
      <c r="B9" s="60">
        <v>0.37737567567567576</v>
      </c>
      <c r="C9" s="60">
        <v>0.71302926829268287</v>
      </c>
      <c r="D9" s="115">
        <v>296.14852021276585</v>
      </c>
      <c r="E9" s="115">
        <v>38514.191964285725</v>
      </c>
      <c r="F9" s="116">
        <v>60.139534883720927</v>
      </c>
      <c r="G9" s="116">
        <v>362.91304347826087</v>
      </c>
    </row>
    <row r="13" spans="1:7">
      <c r="A13" s="10" t="s">
        <v>1286</v>
      </c>
    </row>
    <row r="14" spans="1:7">
      <c r="A14" s="114" t="s">
        <v>1285</v>
      </c>
      <c r="B14" s="114" t="s">
        <v>1287</v>
      </c>
    </row>
    <row r="15" spans="1:7">
      <c r="A15" s="114" t="s">
        <v>1288</v>
      </c>
      <c r="B15" t="s">
        <v>1275</v>
      </c>
      <c r="C15" t="s">
        <v>24</v>
      </c>
      <c r="D15" t="s">
        <v>1274</v>
      </c>
    </row>
    <row r="16" spans="1:7">
      <c r="A16" s="45" t="s">
        <v>96</v>
      </c>
      <c r="B16" s="40">
        <v>1</v>
      </c>
      <c r="C16" s="40">
        <v>1</v>
      </c>
      <c r="D16" s="40">
        <v>2</v>
      </c>
    </row>
    <row r="17" spans="1:4">
      <c r="A17" s="45" t="s">
        <v>24</v>
      </c>
      <c r="B17" s="40">
        <v>23</v>
      </c>
      <c r="C17" s="40">
        <v>9</v>
      </c>
      <c r="D17" s="40">
        <v>32</v>
      </c>
    </row>
    <row r="18" spans="1:4">
      <c r="A18" s="45" t="s">
        <v>1284</v>
      </c>
      <c r="B18" s="40">
        <v>30</v>
      </c>
      <c r="C18" s="40">
        <v>4</v>
      </c>
      <c r="D18" s="40">
        <v>34</v>
      </c>
    </row>
    <row r="19" spans="1:4">
      <c r="A19" s="45" t="s">
        <v>1274</v>
      </c>
      <c r="B19" s="40">
        <v>54</v>
      </c>
      <c r="C19" s="40">
        <v>14</v>
      </c>
      <c r="D19" s="40">
        <v>68</v>
      </c>
    </row>
    <row r="23" spans="1:4">
      <c r="A23" s="117" t="s">
        <v>1283</v>
      </c>
    </row>
  </sheetData>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workbookViewId="0">
      <selection activeCell="H72" sqref="H72"/>
    </sheetView>
  </sheetViews>
  <sheetFormatPr defaultColWidth="8.85546875" defaultRowHeight="15"/>
  <cols>
    <col min="3" max="3" width="23.42578125" bestFit="1" customWidth="1"/>
    <col min="4" max="4" width="10.7109375" style="60" bestFit="1" customWidth="1"/>
    <col min="5" max="5" width="11" style="60" bestFit="1" customWidth="1"/>
    <col min="6" max="6" width="16.5703125" style="1" customWidth="1"/>
    <col min="7" max="8" width="14.42578125" customWidth="1"/>
    <col min="9" max="9" width="17.28515625" customWidth="1"/>
    <col min="10" max="10" width="30.140625" customWidth="1"/>
    <col min="11" max="11" width="9.85546875" customWidth="1"/>
    <col min="12" max="12" width="24.85546875" style="81" bestFit="1" customWidth="1"/>
  </cols>
  <sheetData>
    <row r="1" spans="1:12" ht="90">
      <c r="A1" s="2" t="s">
        <v>31</v>
      </c>
      <c r="B1" s="78" t="s">
        <v>5</v>
      </c>
      <c r="C1" s="3" t="s">
        <v>33</v>
      </c>
      <c r="D1" s="79" t="s">
        <v>1084</v>
      </c>
      <c r="E1" s="79" t="s">
        <v>1085</v>
      </c>
      <c r="F1" s="4" t="s">
        <v>1086</v>
      </c>
      <c r="G1" s="4" t="s">
        <v>1074</v>
      </c>
      <c r="H1" s="4" t="s">
        <v>1075</v>
      </c>
      <c r="I1" s="4" t="s">
        <v>1087</v>
      </c>
      <c r="J1" s="4" t="s">
        <v>1088</v>
      </c>
      <c r="K1" s="4" t="s">
        <v>1089</v>
      </c>
      <c r="L1" s="80" t="s">
        <v>1090</v>
      </c>
    </row>
    <row r="2" spans="1:12">
      <c r="A2" s="17" t="s">
        <v>506</v>
      </c>
      <c r="B2" s="20" t="s">
        <v>517</v>
      </c>
      <c r="C2" s="20" t="s">
        <v>517</v>
      </c>
      <c r="D2" s="22">
        <v>0.04</v>
      </c>
      <c r="E2" s="22">
        <v>0.04</v>
      </c>
      <c r="F2" s="58" t="s">
        <v>1078</v>
      </c>
      <c r="G2" s="63">
        <v>0.48</v>
      </c>
      <c r="H2" s="63">
        <v>0.48</v>
      </c>
      <c r="I2" s="17" t="s">
        <v>520</v>
      </c>
      <c r="J2" s="17" t="s">
        <v>1091</v>
      </c>
      <c r="K2" s="13" t="s">
        <v>1092</v>
      </c>
      <c r="L2" s="81" t="s">
        <v>1093</v>
      </c>
    </row>
    <row r="3" spans="1:12" s="69" customFormat="1">
      <c r="A3" s="17" t="s">
        <v>77</v>
      </c>
      <c r="B3" s="30" t="s">
        <v>933</v>
      </c>
      <c r="C3" s="30" t="s">
        <v>933</v>
      </c>
      <c r="D3" s="63"/>
      <c r="E3" s="22">
        <v>0.16</v>
      </c>
      <c r="F3" s="58" t="s">
        <v>1068</v>
      </c>
      <c r="G3" s="63"/>
      <c r="H3" s="63">
        <v>0.16</v>
      </c>
      <c r="I3" s="17"/>
      <c r="J3" s="66" t="s">
        <v>1094</v>
      </c>
      <c r="K3" s="13" t="s">
        <v>1095</v>
      </c>
      <c r="L3" s="81"/>
    </row>
    <row r="4" spans="1:12">
      <c r="A4" s="17" t="s">
        <v>77</v>
      </c>
      <c r="B4" s="30" t="s">
        <v>934</v>
      </c>
      <c r="C4" s="30" t="s">
        <v>934</v>
      </c>
      <c r="D4" s="63">
        <v>7.6999999999999999E-2</v>
      </c>
      <c r="E4" s="63"/>
      <c r="F4" s="58" t="s">
        <v>1068</v>
      </c>
      <c r="G4" s="63">
        <v>7.6999999999999999E-2</v>
      </c>
      <c r="H4" s="63"/>
      <c r="I4" s="17"/>
      <c r="J4" s="17" t="s">
        <v>1096</v>
      </c>
      <c r="K4" s="57" t="s">
        <v>958</v>
      </c>
    </row>
    <row r="5" spans="1:12" s="69" customFormat="1">
      <c r="A5" s="17" t="s">
        <v>77</v>
      </c>
      <c r="B5" s="30" t="s">
        <v>936</v>
      </c>
      <c r="C5" s="30" t="s">
        <v>936</v>
      </c>
      <c r="D5" s="63">
        <v>0.1169</v>
      </c>
      <c r="E5" s="63">
        <v>0.25</v>
      </c>
      <c r="F5" s="63" t="s">
        <v>1068</v>
      </c>
      <c r="G5" s="63">
        <v>0.1169</v>
      </c>
      <c r="H5" s="63">
        <v>0.25</v>
      </c>
      <c r="I5" s="17"/>
      <c r="J5" s="82" t="s">
        <v>1097</v>
      </c>
      <c r="K5" s="57" t="s">
        <v>990</v>
      </c>
      <c r="L5" s="81"/>
    </row>
    <row r="6" spans="1:12">
      <c r="A6" s="32" t="s">
        <v>41</v>
      </c>
      <c r="B6" s="30" t="s">
        <v>20</v>
      </c>
      <c r="C6" s="30" t="s">
        <v>598</v>
      </c>
      <c r="D6" s="33"/>
      <c r="E6" s="64"/>
      <c r="F6" s="65"/>
      <c r="G6" s="68"/>
      <c r="H6" s="68"/>
      <c r="I6" s="28" t="s">
        <v>582</v>
      </c>
      <c r="J6" s="17" t="s">
        <v>1098</v>
      </c>
      <c r="K6" t="s">
        <v>1099</v>
      </c>
      <c r="L6" s="83">
        <v>0.27</v>
      </c>
    </row>
    <row r="7" spans="1:12">
      <c r="A7" s="17" t="s">
        <v>77</v>
      </c>
      <c r="B7" s="20" t="s">
        <v>476</v>
      </c>
      <c r="C7" s="20" t="s">
        <v>476</v>
      </c>
      <c r="D7" s="22">
        <v>0.16</v>
      </c>
      <c r="E7" s="22">
        <v>0.24</v>
      </c>
      <c r="F7" s="58" t="s">
        <v>1079</v>
      </c>
      <c r="G7" s="63">
        <v>0.16</v>
      </c>
      <c r="H7" s="63">
        <v>0.24</v>
      </c>
      <c r="I7" s="17" t="s">
        <v>1100</v>
      </c>
      <c r="J7" s="57" t="s">
        <v>1101</v>
      </c>
      <c r="K7" t="s">
        <v>475</v>
      </c>
      <c r="L7" s="81" t="s">
        <v>671</v>
      </c>
    </row>
    <row r="8" spans="1:12">
      <c r="A8" s="17" t="s">
        <v>77</v>
      </c>
      <c r="B8" s="20" t="s">
        <v>166</v>
      </c>
      <c r="C8" s="20" t="s">
        <v>166</v>
      </c>
      <c r="D8" s="22">
        <v>0.18</v>
      </c>
      <c r="E8" s="22">
        <v>0.24</v>
      </c>
      <c r="F8" s="65" t="s">
        <v>1068</v>
      </c>
      <c r="G8" s="68">
        <v>0.18</v>
      </c>
      <c r="H8" s="68">
        <v>0.24</v>
      </c>
      <c r="I8" s="17" t="s">
        <v>1102</v>
      </c>
      <c r="J8" s="17" t="s">
        <v>1103</v>
      </c>
      <c r="K8" s="13" t="s">
        <v>1104</v>
      </c>
    </row>
    <row r="9" spans="1:12">
      <c r="A9" s="17" t="s">
        <v>77</v>
      </c>
      <c r="B9" s="20" t="s">
        <v>269</v>
      </c>
      <c r="C9" s="20" t="s">
        <v>269</v>
      </c>
      <c r="D9" s="22">
        <v>0.15</v>
      </c>
      <c r="E9" s="22">
        <v>0.25</v>
      </c>
      <c r="F9" s="58" t="s">
        <v>1079</v>
      </c>
      <c r="G9" s="68">
        <v>0.15</v>
      </c>
      <c r="H9" s="68">
        <v>0.25</v>
      </c>
      <c r="I9" s="17" t="s">
        <v>488</v>
      </c>
      <c r="J9" s="17" t="s">
        <v>1105</v>
      </c>
      <c r="K9" s="13" t="s">
        <v>1106</v>
      </c>
    </row>
    <row r="10" spans="1:12" s="69" customFormat="1">
      <c r="A10" s="17" t="s">
        <v>77</v>
      </c>
      <c r="B10" s="20" t="s">
        <v>176</v>
      </c>
      <c r="C10" s="20" t="s">
        <v>176</v>
      </c>
      <c r="D10" s="22"/>
      <c r="E10" s="22"/>
      <c r="F10" s="65"/>
      <c r="G10" s="68"/>
      <c r="H10" s="68"/>
      <c r="I10" s="17" t="s">
        <v>1107</v>
      </c>
      <c r="J10" s="17" t="s">
        <v>1108</v>
      </c>
      <c r="K10" s="13" t="s">
        <v>1109</v>
      </c>
      <c r="L10" s="81"/>
    </row>
    <row r="11" spans="1:12">
      <c r="A11" s="34" t="s">
        <v>506</v>
      </c>
      <c r="B11" s="20" t="s">
        <v>508</v>
      </c>
      <c r="C11" s="20" t="s">
        <v>509</v>
      </c>
      <c r="D11" s="22"/>
      <c r="E11" s="22"/>
      <c r="F11" s="58"/>
      <c r="G11" s="63"/>
      <c r="H11" s="63"/>
      <c r="I11" s="21"/>
      <c r="J11" s="17" t="s">
        <v>1113</v>
      </c>
      <c r="K11" s="34" t="s">
        <v>507</v>
      </c>
    </row>
    <row r="12" spans="1:12">
      <c r="A12" s="17" t="s">
        <v>77</v>
      </c>
      <c r="B12" s="20" t="s">
        <v>326</v>
      </c>
      <c r="C12" s="20" t="s">
        <v>262</v>
      </c>
      <c r="D12" s="22"/>
      <c r="E12" s="22">
        <v>2.5000000000000001E-2</v>
      </c>
      <c r="F12" s="66" t="s">
        <v>1078</v>
      </c>
      <c r="G12" s="63"/>
      <c r="H12" s="63">
        <v>0.3</v>
      </c>
      <c r="I12" s="17" t="s">
        <v>1114</v>
      </c>
      <c r="J12" s="17" t="s">
        <v>1115</v>
      </c>
      <c r="K12" s="13" t="s">
        <v>1116</v>
      </c>
    </row>
    <row r="13" spans="1:12">
      <c r="A13" s="32" t="s">
        <v>41</v>
      </c>
      <c r="B13" s="30" t="s">
        <v>602</v>
      </c>
      <c r="C13" s="30" t="s">
        <v>603</v>
      </c>
      <c r="D13" s="33"/>
      <c r="E13" s="64">
        <v>0.14000000000000001</v>
      </c>
      <c r="F13" s="67" t="s">
        <v>1079</v>
      </c>
      <c r="G13" s="64"/>
      <c r="H13" s="64">
        <v>0.14000000000000001</v>
      </c>
      <c r="I13" s="31"/>
      <c r="J13" s="17" t="s">
        <v>1117</v>
      </c>
      <c r="K13" t="s">
        <v>1118</v>
      </c>
    </row>
    <row r="14" spans="1:12">
      <c r="A14" s="32" t="s">
        <v>41</v>
      </c>
      <c r="B14" s="30" t="s">
        <v>602</v>
      </c>
      <c r="C14" s="30" t="s">
        <v>607</v>
      </c>
      <c r="D14" s="33"/>
      <c r="E14" s="64">
        <v>0.14000000000000001</v>
      </c>
      <c r="F14" s="67" t="s">
        <v>1079</v>
      </c>
      <c r="G14" s="64"/>
      <c r="H14" s="64">
        <v>0.14000000000000001</v>
      </c>
      <c r="I14" s="28"/>
      <c r="J14" s="17" t="s">
        <v>1119</v>
      </c>
      <c r="K14" t="s">
        <v>1120</v>
      </c>
    </row>
    <row r="15" spans="1:12">
      <c r="A15" s="17" t="s">
        <v>77</v>
      </c>
      <c r="B15" s="20" t="s">
        <v>254</v>
      </c>
      <c r="C15" s="20" t="s">
        <v>254</v>
      </c>
      <c r="D15" s="22">
        <v>0.12</v>
      </c>
      <c r="E15" s="22">
        <v>0.3</v>
      </c>
      <c r="F15" s="65" t="s">
        <v>1068</v>
      </c>
      <c r="G15" s="68">
        <v>0.12</v>
      </c>
      <c r="H15" s="68">
        <v>0.3</v>
      </c>
      <c r="I15" s="17" t="s">
        <v>1121</v>
      </c>
      <c r="J15" s="17" t="s">
        <v>1122</v>
      </c>
      <c r="K15" t="s">
        <v>1123</v>
      </c>
    </row>
    <row r="16" spans="1:12">
      <c r="A16" s="17" t="s">
        <v>77</v>
      </c>
      <c r="B16" s="30" t="s">
        <v>938</v>
      </c>
      <c r="C16" s="30" t="s">
        <v>938</v>
      </c>
      <c r="D16" s="22">
        <v>0.08</v>
      </c>
      <c r="E16" s="22">
        <v>0.12</v>
      </c>
      <c r="F16" s="58" t="s">
        <v>1080</v>
      </c>
      <c r="G16" s="63">
        <v>0.08</v>
      </c>
      <c r="H16" s="63">
        <v>0.12</v>
      </c>
      <c r="I16" s="17" t="s">
        <v>1001</v>
      </c>
      <c r="J16" s="57" t="s">
        <v>1124</v>
      </c>
      <c r="K16" s="13" t="s">
        <v>937</v>
      </c>
    </row>
    <row r="17" spans="1:12">
      <c r="A17" s="17" t="s">
        <v>77</v>
      </c>
      <c r="B17" s="30" t="s">
        <v>1076</v>
      </c>
      <c r="C17" s="30" t="s">
        <v>1076</v>
      </c>
      <c r="D17" s="22">
        <v>0.11990000000000001</v>
      </c>
      <c r="E17" s="22"/>
      <c r="F17" s="58" t="s">
        <v>1079</v>
      </c>
      <c r="G17" s="63">
        <v>0.11990000000000001</v>
      </c>
      <c r="H17" s="63"/>
      <c r="I17" s="17" t="s">
        <v>1125</v>
      </c>
      <c r="J17" s="57" t="s">
        <v>1126</v>
      </c>
      <c r="K17" s="13" t="s">
        <v>1066</v>
      </c>
    </row>
    <row r="18" spans="1:12">
      <c r="A18" s="36" t="s">
        <v>41</v>
      </c>
      <c r="B18" s="20" t="s">
        <v>659</v>
      </c>
      <c r="C18" s="20" t="s">
        <v>659</v>
      </c>
      <c r="D18" s="22"/>
      <c r="E18" s="22">
        <v>0.77</v>
      </c>
      <c r="F18" s="65" t="s">
        <v>1079</v>
      </c>
      <c r="G18" s="68"/>
      <c r="H18" s="68">
        <v>0.77</v>
      </c>
      <c r="I18" s="17" t="s">
        <v>1127</v>
      </c>
      <c r="J18" s="17" t="s">
        <v>1128</v>
      </c>
      <c r="K18" t="s">
        <v>1129</v>
      </c>
    </row>
    <row r="19" spans="1:12">
      <c r="A19" s="36" t="s">
        <v>41</v>
      </c>
      <c r="B19" s="20" t="s">
        <v>667</v>
      </c>
      <c r="C19" s="62" t="s">
        <v>733</v>
      </c>
      <c r="D19" s="68">
        <v>0</v>
      </c>
      <c r="E19" s="68">
        <v>0</v>
      </c>
      <c r="F19" s="69"/>
      <c r="G19" s="75">
        <v>0</v>
      </c>
      <c r="H19" s="68">
        <v>0</v>
      </c>
      <c r="I19" s="17" t="s">
        <v>735</v>
      </c>
      <c r="J19" s="17" t="s">
        <v>1131</v>
      </c>
      <c r="K19" s="69" t="s">
        <v>826</v>
      </c>
      <c r="L19" s="81" t="s">
        <v>1130</v>
      </c>
    </row>
    <row r="20" spans="1:12">
      <c r="A20" s="17" t="s">
        <v>77</v>
      </c>
      <c r="B20" s="20" t="s">
        <v>242</v>
      </c>
      <c r="C20" s="20" t="s">
        <v>242</v>
      </c>
      <c r="D20" s="22"/>
      <c r="E20" s="22"/>
      <c r="F20" s="58"/>
      <c r="G20" s="63"/>
      <c r="H20" s="63"/>
      <c r="I20" s="17" t="s">
        <v>1132</v>
      </c>
      <c r="J20" s="66" t="s">
        <v>1133</v>
      </c>
      <c r="K20" t="s">
        <v>241</v>
      </c>
      <c r="L20" s="83">
        <v>1.83</v>
      </c>
    </row>
    <row r="21" spans="1:12" s="13" customFormat="1">
      <c r="A21" s="17" t="s">
        <v>77</v>
      </c>
      <c r="B21" s="20" t="s">
        <v>260</v>
      </c>
      <c r="C21" s="20" t="s">
        <v>260</v>
      </c>
      <c r="D21" s="22">
        <v>0.12</v>
      </c>
      <c r="E21" s="22">
        <v>0.3</v>
      </c>
      <c r="F21" s="1" t="s">
        <v>1068</v>
      </c>
      <c r="G21" s="76">
        <v>0.12</v>
      </c>
      <c r="H21" s="68">
        <v>0.3</v>
      </c>
      <c r="I21" s="17" t="s">
        <v>1135</v>
      </c>
      <c r="J21" s="17" t="s">
        <v>1136</v>
      </c>
      <c r="K21" t="s">
        <v>1137</v>
      </c>
      <c r="L21" s="84" t="s">
        <v>1134</v>
      </c>
    </row>
    <row r="22" spans="1:12" s="13" customFormat="1">
      <c r="A22" s="17" t="s">
        <v>77</v>
      </c>
      <c r="B22" s="20" t="s">
        <v>256</v>
      </c>
      <c r="C22" s="20" t="s">
        <v>257</v>
      </c>
      <c r="D22" s="22">
        <v>0.12</v>
      </c>
      <c r="E22" s="22"/>
      <c r="F22" s="65" t="s">
        <v>1068</v>
      </c>
      <c r="G22" s="68">
        <v>0.12</v>
      </c>
      <c r="H22" s="68"/>
      <c r="I22" s="17" t="s">
        <v>1138</v>
      </c>
      <c r="J22" s="17" t="s">
        <v>1139</v>
      </c>
      <c r="K22" t="s">
        <v>1140</v>
      </c>
      <c r="L22" s="84"/>
    </row>
    <row r="23" spans="1:12" s="13" customFormat="1">
      <c r="A23" s="17" t="s">
        <v>77</v>
      </c>
      <c r="B23" s="20" t="s">
        <v>214</v>
      </c>
      <c r="C23" s="20" t="s">
        <v>214</v>
      </c>
      <c r="D23" s="22">
        <v>0.1149</v>
      </c>
      <c r="E23" s="22">
        <v>0.35</v>
      </c>
      <c r="F23" s="1" t="s">
        <v>1079</v>
      </c>
      <c r="G23" s="68">
        <v>0.1149</v>
      </c>
      <c r="H23" s="68">
        <v>0.35</v>
      </c>
      <c r="I23" s="17" t="s">
        <v>218</v>
      </c>
      <c r="J23" s="17" t="s">
        <v>1141</v>
      </c>
      <c r="K23" t="s">
        <v>1142</v>
      </c>
      <c r="L23" s="84"/>
    </row>
    <row r="24" spans="1:12" s="13" customFormat="1">
      <c r="A24" s="17" t="s">
        <v>77</v>
      </c>
      <c r="B24" s="20" t="s">
        <v>266</v>
      </c>
      <c r="C24" s="20" t="s">
        <v>267</v>
      </c>
      <c r="D24" s="22">
        <v>0.12</v>
      </c>
      <c r="E24" s="22">
        <v>0.24</v>
      </c>
      <c r="F24" s="58" t="s">
        <v>1079</v>
      </c>
      <c r="G24" s="63">
        <v>0.12</v>
      </c>
      <c r="H24" s="63">
        <v>0.24</v>
      </c>
      <c r="I24" s="17" t="s">
        <v>311</v>
      </c>
      <c r="J24" s="85" t="s">
        <v>1143</v>
      </c>
      <c r="K24" s="36" t="s">
        <v>265</v>
      </c>
      <c r="L24" s="84"/>
    </row>
    <row r="25" spans="1:12" s="13" customFormat="1">
      <c r="A25" s="17" t="s">
        <v>77</v>
      </c>
      <c r="B25" s="30" t="s">
        <v>941</v>
      </c>
      <c r="C25" s="30" t="s">
        <v>941</v>
      </c>
      <c r="D25" s="22">
        <v>0.16</v>
      </c>
      <c r="E25" s="22">
        <v>0.24</v>
      </c>
      <c r="F25" s="58" t="s">
        <v>1079</v>
      </c>
      <c r="G25" s="63">
        <v>0.16</v>
      </c>
      <c r="H25" s="63">
        <v>0.24</v>
      </c>
      <c r="I25" s="17" t="s">
        <v>1144</v>
      </c>
      <c r="J25" s="17" t="s">
        <v>1145</v>
      </c>
      <c r="K25" s="13" t="s">
        <v>1069</v>
      </c>
      <c r="L25" s="84"/>
    </row>
    <row r="26" spans="1:12" s="13" customFormat="1">
      <c r="A26" s="17" t="s">
        <v>77</v>
      </c>
      <c r="B26" s="30" t="s">
        <v>942</v>
      </c>
      <c r="C26" s="30" t="s">
        <v>942</v>
      </c>
      <c r="D26" s="22">
        <v>0.18</v>
      </c>
      <c r="E26" s="22">
        <v>0.24</v>
      </c>
      <c r="F26" s="58" t="s">
        <v>1080</v>
      </c>
      <c r="G26" s="63">
        <v>0.18</v>
      </c>
      <c r="H26" s="63">
        <v>0.24</v>
      </c>
      <c r="I26" s="17" t="s">
        <v>1146</v>
      </c>
      <c r="J26" s="57" t="s">
        <v>1147</v>
      </c>
      <c r="K26" s="13" t="s">
        <v>1148</v>
      </c>
      <c r="L26" s="84"/>
    </row>
    <row r="27" spans="1:12" s="13" customFormat="1">
      <c r="A27" s="17" t="s">
        <v>77</v>
      </c>
      <c r="B27" s="20" t="s">
        <v>258</v>
      </c>
      <c r="C27" s="20" t="s">
        <v>258</v>
      </c>
      <c r="D27" s="22"/>
      <c r="E27" s="22"/>
      <c r="F27" s="58"/>
      <c r="G27" s="63"/>
      <c r="H27" s="63"/>
      <c r="I27" s="17"/>
      <c r="J27" s="17" t="s">
        <v>1149</v>
      </c>
      <c r="K27" s="34" t="s">
        <v>828</v>
      </c>
      <c r="L27" s="84"/>
    </row>
    <row r="28" spans="1:12" s="69" customFormat="1">
      <c r="A28" s="32" t="s">
        <v>41</v>
      </c>
      <c r="B28" s="30" t="s">
        <v>614</v>
      </c>
      <c r="C28" s="30" t="s">
        <v>613</v>
      </c>
      <c r="D28" s="33">
        <v>1.1599999999999999E-2</v>
      </c>
      <c r="E28" s="64">
        <v>1.1599999999999999E-2</v>
      </c>
      <c r="F28" s="65" t="s">
        <v>1078</v>
      </c>
      <c r="G28" s="68">
        <v>0.13919999999999999</v>
      </c>
      <c r="H28" s="68">
        <v>0.13919999999999999</v>
      </c>
      <c r="I28" s="28" t="s">
        <v>1150</v>
      </c>
      <c r="J28" s="17" t="s">
        <v>1151</v>
      </c>
      <c r="K28" t="s">
        <v>1152</v>
      </c>
      <c r="L28" s="83">
        <v>0.91</v>
      </c>
    </row>
    <row r="29" spans="1:12">
      <c r="A29" s="17" t="s">
        <v>506</v>
      </c>
      <c r="B29" s="30" t="s">
        <v>548</v>
      </c>
      <c r="C29" s="20" t="s">
        <v>549</v>
      </c>
      <c r="D29" s="70"/>
      <c r="E29" s="71">
        <v>2.4</v>
      </c>
      <c r="F29" s="67" t="s">
        <v>1079</v>
      </c>
      <c r="G29" s="64"/>
      <c r="H29" s="64">
        <v>2.4</v>
      </c>
      <c r="I29" s="19" t="s">
        <v>1153</v>
      </c>
      <c r="J29" s="28" t="s">
        <v>1154</v>
      </c>
      <c r="K29" s="13" t="s">
        <v>1155</v>
      </c>
    </row>
    <row r="30" spans="1:12" s="13" customFormat="1">
      <c r="A30" s="17" t="s">
        <v>77</v>
      </c>
      <c r="B30" s="30" t="s">
        <v>944</v>
      </c>
      <c r="C30" s="30" t="s">
        <v>944</v>
      </c>
      <c r="D30" s="22">
        <v>0.05</v>
      </c>
      <c r="E30" s="22">
        <v>0.15</v>
      </c>
      <c r="F30" s="66" t="s">
        <v>1068</v>
      </c>
      <c r="G30" s="63">
        <v>0.05</v>
      </c>
      <c r="H30" s="63">
        <v>0.05</v>
      </c>
      <c r="I30" s="17" t="s">
        <v>1157</v>
      </c>
      <c r="J30" s="86" t="s">
        <v>1158</v>
      </c>
      <c r="K30" s="13" t="s">
        <v>943</v>
      </c>
      <c r="L30" s="84" t="s">
        <v>1156</v>
      </c>
    </row>
    <row r="31" spans="1:12">
      <c r="A31" s="32" t="s">
        <v>41</v>
      </c>
      <c r="B31" s="30" t="s">
        <v>608</v>
      </c>
      <c r="C31" s="30" t="s">
        <v>683</v>
      </c>
      <c r="D31" s="72"/>
      <c r="E31" s="72"/>
      <c r="F31" s="65"/>
      <c r="G31" s="68"/>
      <c r="H31" s="68"/>
      <c r="I31" s="55" t="s">
        <v>1159</v>
      </c>
      <c r="J31" s="19" t="s">
        <v>1160</v>
      </c>
      <c r="K31" t="s">
        <v>1161</v>
      </c>
    </row>
    <row r="32" spans="1:12" s="13" customFormat="1">
      <c r="A32" s="17" t="s">
        <v>77</v>
      </c>
      <c r="B32" s="20" t="s">
        <v>247</v>
      </c>
      <c r="C32" s="20" t="s">
        <v>247</v>
      </c>
      <c r="D32" s="22"/>
      <c r="E32" s="22"/>
      <c r="F32" s="58"/>
      <c r="G32" s="63"/>
      <c r="H32" s="63"/>
      <c r="I32" s="17" t="s">
        <v>1162</v>
      </c>
      <c r="J32" s="17" t="s">
        <v>1163</v>
      </c>
      <c r="K32" s="13" t="s">
        <v>1164</v>
      </c>
      <c r="L32" s="87">
        <v>5.21</v>
      </c>
    </row>
    <row r="33" spans="1:12" s="13" customFormat="1">
      <c r="A33" s="17" t="s">
        <v>77</v>
      </c>
      <c r="B33" s="30" t="s">
        <v>1030</v>
      </c>
      <c r="C33" s="30" t="s">
        <v>946</v>
      </c>
      <c r="D33" s="22"/>
      <c r="E33" s="22"/>
      <c r="F33" s="58"/>
      <c r="G33" s="63"/>
      <c r="H33" s="63"/>
      <c r="I33" s="17" t="s">
        <v>1165</v>
      </c>
      <c r="J33" s="17"/>
      <c r="K33" s="13" t="s">
        <v>945</v>
      </c>
      <c r="L33" s="84"/>
    </row>
    <row r="34" spans="1:12">
      <c r="A34" s="17" t="s">
        <v>77</v>
      </c>
      <c r="B34" s="20" t="s">
        <v>227</v>
      </c>
      <c r="C34" s="20" t="s">
        <v>227</v>
      </c>
      <c r="D34" s="22">
        <v>0.2</v>
      </c>
      <c r="E34" s="22">
        <v>0.24</v>
      </c>
      <c r="F34" s="65" t="s">
        <v>1079</v>
      </c>
      <c r="G34" s="68">
        <v>0.2</v>
      </c>
      <c r="H34" s="68">
        <v>0.24</v>
      </c>
      <c r="I34" s="17" t="s">
        <v>1166</v>
      </c>
      <c r="J34" s="17" t="s">
        <v>1167</v>
      </c>
      <c r="K34" t="s">
        <v>1168</v>
      </c>
    </row>
    <row r="35" spans="1:12" s="13" customFormat="1">
      <c r="A35" s="17" t="s">
        <v>77</v>
      </c>
      <c r="B35" s="20" t="s">
        <v>239</v>
      </c>
      <c r="C35" s="20" t="s">
        <v>239</v>
      </c>
      <c r="D35" s="22">
        <v>0.125</v>
      </c>
      <c r="E35" s="22">
        <v>0.3</v>
      </c>
      <c r="F35" s="65" t="s">
        <v>1068</v>
      </c>
      <c r="G35" s="68">
        <v>0.125</v>
      </c>
      <c r="H35" s="68">
        <v>0.3</v>
      </c>
      <c r="I35" s="17" t="s">
        <v>1169</v>
      </c>
      <c r="J35" s="17" t="s">
        <v>1170</v>
      </c>
      <c r="K35" t="s">
        <v>1171</v>
      </c>
      <c r="L35" s="84"/>
    </row>
    <row r="36" spans="1:12" s="13" customFormat="1">
      <c r="A36" s="17" t="s">
        <v>77</v>
      </c>
      <c r="B36" s="20" t="s">
        <v>287</v>
      </c>
      <c r="C36" s="20" t="s">
        <v>288</v>
      </c>
      <c r="D36" s="22"/>
      <c r="E36" s="22"/>
      <c r="F36" s="58"/>
      <c r="G36" s="63"/>
      <c r="H36" s="63"/>
      <c r="I36" s="17" t="s">
        <v>1172</v>
      </c>
      <c r="J36" s="88" t="s">
        <v>1173</v>
      </c>
      <c r="K36" s="36" t="s">
        <v>270</v>
      </c>
      <c r="L36" s="87">
        <v>5.21</v>
      </c>
    </row>
    <row r="37" spans="1:12" s="13" customFormat="1">
      <c r="A37" s="17" t="s">
        <v>506</v>
      </c>
      <c r="B37" s="30" t="s">
        <v>543</v>
      </c>
      <c r="C37" s="20" t="s">
        <v>543</v>
      </c>
      <c r="D37" s="22"/>
      <c r="E37" s="22"/>
      <c r="F37" s="58"/>
      <c r="G37" s="63"/>
      <c r="H37" s="63"/>
      <c r="I37" s="17"/>
      <c r="J37" s="17" t="s">
        <v>1174</v>
      </c>
      <c r="K37" s="57" t="s">
        <v>541</v>
      </c>
      <c r="L37" s="87">
        <v>3.65</v>
      </c>
    </row>
    <row r="38" spans="1:12" s="13" customFormat="1">
      <c r="A38" s="17" t="s">
        <v>77</v>
      </c>
      <c r="B38" s="30" t="s">
        <v>948</v>
      </c>
      <c r="C38" s="30" t="s">
        <v>948</v>
      </c>
      <c r="D38" s="22">
        <v>0.12</v>
      </c>
      <c r="E38" s="22">
        <v>0.3</v>
      </c>
      <c r="F38" s="58" t="s">
        <v>1079</v>
      </c>
      <c r="G38" s="59">
        <v>0.12</v>
      </c>
      <c r="H38" s="59">
        <v>0.3</v>
      </c>
      <c r="I38" s="17" t="s">
        <v>1175</v>
      </c>
      <c r="J38" s="89" t="s">
        <v>1176</v>
      </c>
      <c r="K38" t="s">
        <v>1177</v>
      </c>
      <c r="L38" s="84"/>
    </row>
    <row r="39" spans="1:12" s="13" customFormat="1">
      <c r="A39" s="36" t="s">
        <v>156</v>
      </c>
      <c r="B39" s="20" t="s">
        <v>157</v>
      </c>
      <c r="C39" s="20" t="s">
        <v>157</v>
      </c>
      <c r="D39" s="22"/>
      <c r="E39" s="22"/>
      <c r="F39" s="67"/>
      <c r="G39" s="64"/>
      <c r="H39" s="64"/>
      <c r="I39" s="17" t="s">
        <v>1178</v>
      </c>
      <c r="J39" s="28" t="s">
        <v>1179</v>
      </c>
      <c r="K39" t="s">
        <v>1180</v>
      </c>
      <c r="L39" s="84"/>
    </row>
    <row r="40" spans="1:12" s="13" customFormat="1">
      <c r="A40" s="34" t="s">
        <v>41</v>
      </c>
      <c r="B40" s="20" t="s">
        <v>620</v>
      </c>
      <c r="C40" s="20" t="s">
        <v>620</v>
      </c>
      <c r="D40" s="22">
        <v>0</v>
      </c>
      <c r="E40" s="68">
        <v>0</v>
      </c>
      <c r="F40" s="65"/>
      <c r="G40" s="68">
        <v>0</v>
      </c>
      <c r="H40" s="68">
        <v>0</v>
      </c>
      <c r="I40" s="17" t="s">
        <v>1182</v>
      </c>
      <c r="J40" s="17" t="s">
        <v>1183</v>
      </c>
      <c r="K40" s="13" t="s">
        <v>1184</v>
      </c>
      <c r="L40" s="84" t="s">
        <v>1181</v>
      </c>
    </row>
    <row r="41" spans="1:12" s="13" customFormat="1">
      <c r="A41" s="17" t="s">
        <v>156</v>
      </c>
      <c r="B41" s="20" t="s">
        <v>141</v>
      </c>
      <c r="C41" s="20" t="s">
        <v>141</v>
      </c>
      <c r="D41" s="22"/>
      <c r="E41" s="22">
        <v>0.15</v>
      </c>
      <c r="F41" s="58" t="s">
        <v>1078</v>
      </c>
      <c r="G41" s="63"/>
      <c r="H41" s="63">
        <v>1.8</v>
      </c>
      <c r="I41" s="17"/>
      <c r="J41" s="84" t="s">
        <v>1185</v>
      </c>
      <c r="K41" t="s">
        <v>1186</v>
      </c>
      <c r="L41" s="84"/>
    </row>
    <row r="42" spans="1:12" s="13" customFormat="1">
      <c r="A42" s="34" t="s">
        <v>41</v>
      </c>
      <c r="B42" s="20" t="s">
        <v>618</v>
      </c>
      <c r="C42" s="20" t="s">
        <v>619</v>
      </c>
      <c r="D42" s="22"/>
      <c r="E42" s="68"/>
      <c r="F42" s="65"/>
      <c r="G42" s="68"/>
      <c r="H42" s="68"/>
      <c r="I42" s="17" t="s">
        <v>1187</v>
      </c>
      <c r="J42" s="17" t="s">
        <v>1188</v>
      </c>
      <c r="K42" t="s">
        <v>1189</v>
      </c>
      <c r="L42" s="84"/>
    </row>
    <row r="43" spans="1:12" s="13" customFormat="1">
      <c r="A43" s="17" t="s">
        <v>146</v>
      </c>
      <c r="B43" s="20" t="s">
        <v>148</v>
      </c>
      <c r="C43" s="20" t="s">
        <v>149</v>
      </c>
      <c r="D43" s="68"/>
      <c r="E43" s="68"/>
      <c r="F43" s="17"/>
      <c r="G43" s="68"/>
      <c r="H43" s="68"/>
      <c r="I43" s="17" t="s">
        <v>1190</v>
      </c>
      <c r="J43" s="17" t="s">
        <v>1191</v>
      </c>
      <c r="K43" s="69" t="s">
        <v>147</v>
      </c>
      <c r="L43" s="84"/>
    </row>
    <row r="44" spans="1:12" s="13" customFormat="1">
      <c r="A44" s="17" t="s">
        <v>77</v>
      </c>
      <c r="B44" s="20" t="s">
        <v>319</v>
      </c>
      <c r="C44" s="20" t="s">
        <v>264</v>
      </c>
      <c r="D44" s="22">
        <v>1E-3</v>
      </c>
      <c r="E44" s="22">
        <v>0.01</v>
      </c>
      <c r="F44" s="66" t="s">
        <v>1081</v>
      </c>
      <c r="G44" s="63">
        <v>0.36499999999999999</v>
      </c>
      <c r="H44" s="63">
        <v>3.6</v>
      </c>
      <c r="I44" s="19" t="s">
        <v>1192</v>
      </c>
      <c r="J44" s="17" t="s">
        <v>1193</v>
      </c>
      <c r="K44" s="13" t="s">
        <v>1194</v>
      </c>
      <c r="L44" s="84"/>
    </row>
    <row r="45" spans="1:12" s="13" customFormat="1">
      <c r="A45" s="17" t="s">
        <v>89</v>
      </c>
      <c r="B45" s="20" t="s">
        <v>106</v>
      </c>
      <c r="C45" s="20" t="s">
        <v>107</v>
      </c>
      <c r="D45" s="68">
        <v>0</v>
      </c>
      <c r="E45" s="68">
        <v>0</v>
      </c>
      <c r="F45" s="73"/>
      <c r="G45" s="77">
        <v>0</v>
      </c>
      <c r="H45" s="77">
        <v>0</v>
      </c>
      <c r="I45" s="17" t="s">
        <v>1195</v>
      </c>
      <c r="J45" s="24" t="s">
        <v>1196</v>
      </c>
      <c r="K45" t="s">
        <v>1197</v>
      </c>
      <c r="L45" s="84"/>
    </row>
    <row r="46" spans="1:12" s="13" customFormat="1">
      <c r="A46" s="34" t="s">
        <v>41</v>
      </c>
      <c r="B46" s="20" t="s">
        <v>622</v>
      </c>
      <c r="C46" s="20" t="s">
        <v>623</v>
      </c>
      <c r="D46" s="22"/>
      <c r="E46" s="68"/>
      <c r="F46" s="58"/>
      <c r="G46" s="63"/>
      <c r="H46" s="63"/>
      <c r="I46" s="17" t="s">
        <v>1198</v>
      </c>
      <c r="J46" s="17" t="s">
        <v>1199</v>
      </c>
      <c r="K46" s="13" t="s">
        <v>1200</v>
      </c>
      <c r="L46" s="84"/>
    </row>
    <row r="47" spans="1:12" s="13" customFormat="1">
      <c r="A47" s="28" t="s">
        <v>41</v>
      </c>
      <c r="B47" s="30" t="s">
        <v>588</v>
      </c>
      <c r="C47" s="30" t="s">
        <v>589</v>
      </c>
      <c r="D47" s="64">
        <v>0.1</v>
      </c>
      <c r="E47" s="33">
        <v>0.15</v>
      </c>
      <c r="F47" s="58" t="s">
        <v>1068</v>
      </c>
      <c r="G47" s="63">
        <v>0.1</v>
      </c>
      <c r="H47" s="63">
        <v>0.15</v>
      </c>
      <c r="I47" s="28" t="s">
        <v>1201</v>
      </c>
      <c r="J47" s="17" t="s">
        <v>1202</v>
      </c>
      <c r="K47" s="13" t="s">
        <v>1203</v>
      </c>
      <c r="L47" s="84"/>
    </row>
    <row r="48" spans="1:12" s="13" customFormat="1">
      <c r="A48" s="34" t="s">
        <v>41</v>
      </c>
      <c r="B48" s="20" t="s">
        <v>590</v>
      </c>
      <c r="C48" s="20" t="s">
        <v>625</v>
      </c>
      <c r="D48" s="22"/>
      <c r="E48" s="68"/>
      <c r="F48" s="28"/>
      <c r="G48" s="64"/>
      <c r="H48" s="64"/>
      <c r="I48" s="21" t="s">
        <v>1204</v>
      </c>
      <c r="J48" s="24" t="s">
        <v>1205</v>
      </c>
      <c r="K48" s="69" t="s">
        <v>1206</v>
      </c>
      <c r="L48" s="84"/>
    </row>
    <row r="49" spans="1:12" s="13" customFormat="1">
      <c r="A49" s="17" t="s">
        <v>77</v>
      </c>
      <c r="B49" s="20" t="s">
        <v>274</v>
      </c>
      <c r="C49" s="20" t="s">
        <v>272</v>
      </c>
      <c r="D49" s="22"/>
      <c r="E49" s="22"/>
      <c r="F49" s="66"/>
      <c r="G49" s="63"/>
      <c r="H49" s="63"/>
      <c r="I49" s="17" t="s">
        <v>1207</v>
      </c>
      <c r="J49" s="17" t="s">
        <v>1208</v>
      </c>
      <c r="K49" s="13" t="s">
        <v>1209</v>
      </c>
      <c r="L49" s="84"/>
    </row>
    <row r="50" spans="1:12" s="13" customFormat="1">
      <c r="A50" s="17" t="s">
        <v>89</v>
      </c>
      <c r="B50" s="30" t="s">
        <v>121</v>
      </c>
      <c r="C50" s="20" t="s">
        <v>122</v>
      </c>
      <c r="D50" s="68"/>
      <c r="E50" s="68"/>
      <c r="F50" s="24"/>
      <c r="G50" s="77"/>
      <c r="H50" s="77"/>
      <c r="I50" s="17" t="s">
        <v>1190</v>
      </c>
      <c r="J50" s="24" t="s">
        <v>1210</v>
      </c>
      <c r="K50" s="69" t="s">
        <v>1211</v>
      </c>
      <c r="L50" s="84"/>
    </row>
    <row r="51" spans="1:12" s="13" customFormat="1">
      <c r="A51" s="34" t="s">
        <v>41</v>
      </c>
      <c r="B51" s="20" t="s">
        <v>590</v>
      </c>
      <c r="C51" s="20" t="s">
        <v>629</v>
      </c>
      <c r="D51" s="22"/>
      <c r="E51" s="68"/>
      <c r="F51" s="65"/>
      <c r="G51" s="68"/>
      <c r="H51" s="68"/>
      <c r="I51" s="21" t="s">
        <v>1212</v>
      </c>
      <c r="J51" s="17" t="s">
        <v>1213</v>
      </c>
      <c r="K51" s="13" t="s">
        <v>1214</v>
      </c>
      <c r="L51" s="84"/>
    </row>
    <row r="52" spans="1:12" s="13" customFormat="1">
      <c r="A52" s="17" t="s">
        <v>506</v>
      </c>
      <c r="B52" s="20" t="s">
        <v>529</v>
      </c>
      <c r="C52" s="20" t="s">
        <v>530</v>
      </c>
      <c r="D52" s="71">
        <v>3.46</v>
      </c>
      <c r="E52" s="71">
        <v>3.8</v>
      </c>
      <c r="F52" s="66" t="s">
        <v>1068</v>
      </c>
      <c r="G52" s="63">
        <v>3.46</v>
      </c>
      <c r="H52" s="63">
        <v>3.8</v>
      </c>
      <c r="I52" s="19" t="s">
        <v>1216</v>
      </c>
      <c r="J52" s="38" t="s">
        <v>1217</v>
      </c>
      <c r="K52" s="13" t="s">
        <v>527</v>
      </c>
      <c r="L52" s="84" t="s">
        <v>1215</v>
      </c>
    </row>
    <row r="53" spans="1:12" s="13" customFormat="1">
      <c r="A53" s="34" t="s">
        <v>41</v>
      </c>
      <c r="B53" s="20" t="s">
        <v>638</v>
      </c>
      <c r="C53" s="20" t="s">
        <v>639</v>
      </c>
      <c r="D53" s="22">
        <v>0.1</v>
      </c>
      <c r="E53" s="68">
        <v>0.1</v>
      </c>
      <c r="F53" s="58" t="s">
        <v>1082</v>
      </c>
      <c r="G53" s="63">
        <v>5.2</v>
      </c>
      <c r="H53" s="63">
        <v>5.2</v>
      </c>
      <c r="I53" s="21" t="s">
        <v>1218</v>
      </c>
      <c r="J53" s="28" t="s">
        <v>1219</v>
      </c>
      <c r="K53" s="13" t="s">
        <v>1220</v>
      </c>
      <c r="L53" s="84"/>
    </row>
    <row r="54" spans="1:12" s="13" customFormat="1">
      <c r="A54" s="34" t="s">
        <v>41</v>
      </c>
      <c r="B54" s="20" t="s">
        <v>643</v>
      </c>
      <c r="C54" s="20" t="s">
        <v>642</v>
      </c>
      <c r="D54" s="22">
        <v>0.3</v>
      </c>
      <c r="E54" s="68">
        <v>0.3</v>
      </c>
      <c r="F54" s="58" t="s">
        <v>1068</v>
      </c>
      <c r="G54" s="63"/>
      <c r="H54" s="63"/>
      <c r="I54" s="21">
        <v>0.3</v>
      </c>
      <c r="J54" s="28" t="s">
        <v>1221</v>
      </c>
      <c r="K54" s="13" t="s">
        <v>1222</v>
      </c>
      <c r="L54" s="84"/>
    </row>
    <row r="55" spans="1:12" s="13" customFormat="1">
      <c r="A55" s="34" t="s">
        <v>41</v>
      </c>
      <c r="B55" s="20" t="s">
        <v>646</v>
      </c>
      <c r="C55" s="20" t="s">
        <v>646</v>
      </c>
      <c r="D55" s="68">
        <v>0.06</v>
      </c>
      <c r="E55" s="68">
        <v>0.1</v>
      </c>
      <c r="F55" s="58" t="s">
        <v>1068</v>
      </c>
      <c r="G55" s="63">
        <v>0.06</v>
      </c>
      <c r="H55" s="63">
        <v>0.1</v>
      </c>
      <c r="I55" s="20"/>
      <c r="J55" s="28" t="s">
        <v>1223</v>
      </c>
      <c r="K55" s="13" t="s">
        <v>1224</v>
      </c>
      <c r="L55" s="84"/>
    </row>
    <row r="56" spans="1:12" s="13" customFormat="1">
      <c r="A56" s="17" t="s">
        <v>77</v>
      </c>
      <c r="B56" s="30" t="s">
        <v>1269</v>
      </c>
      <c r="C56" s="30" t="s">
        <v>1269</v>
      </c>
      <c r="D56" s="22">
        <v>0.14000000000000001</v>
      </c>
      <c r="E56" s="22">
        <v>0.24</v>
      </c>
      <c r="F56" s="58" t="s">
        <v>1079</v>
      </c>
      <c r="G56" s="63">
        <v>0.14000000000000001</v>
      </c>
      <c r="H56" s="63">
        <v>0.24</v>
      </c>
      <c r="I56" s="17" t="s">
        <v>1110</v>
      </c>
      <c r="J56" s="57" t="s">
        <v>1111</v>
      </c>
      <c r="K56" s="13" t="s">
        <v>1112</v>
      </c>
      <c r="L56" s="84"/>
    </row>
    <row r="57" spans="1:12" s="13" customFormat="1">
      <c r="A57" s="17" t="s">
        <v>77</v>
      </c>
      <c r="B57" s="20" t="s">
        <v>249</v>
      </c>
      <c r="C57" s="20" t="s">
        <v>249</v>
      </c>
      <c r="D57" s="22"/>
      <c r="E57" s="22"/>
      <c r="F57" s="67"/>
      <c r="G57" s="64"/>
      <c r="H57" s="64"/>
      <c r="I57" s="17" t="s">
        <v>1225</v>
      </c>
      <c r="J57" s="28" t="s">
        <v>1226</v>
      </c>
      <c r="K57" t="s">
        <v>1227</v>
      </c>
      <c r="L57" s="84"/>
    </row>
    <row r="58" spans="1:12" s="13" customFormat="1">
      <c r="A58" s="17" t="s">
        <v>77</v>
      </c>
      <c r="B58" s="20" t="s">
        <v>397</v>
      </c>
      <c r="C58" s="20" t="s">
        <v>244</v>
      </c>
      <c r="D58" s="22">
        <v>7.4999999999999997E-2</v>
      </c>
      <c r="E58" s="22">
        <v>0.15</v>
      </c>
      <c r="F58" s="66" t="s">
        <v>1083</v>
      </c>
      <c r="G58" s="63">
        <v>0.15</v>
      </c>
      <c r="H58" s="63">
        <v>0.15</v>
      </c>
      <c r="I58" s="17" t="s">
        <v>1228</v>
      </c>
      <c r="J58" s="17" t="s">
        <v>1229</v>
      </c>
      <c r="K58" s="13" t="s">
        <v>1230</v>
      </c>
      <c r="L58" s="84"/>
    </row>
    <row r="59" spans="1:12" s="13" customFormat="1">
      <c r="A59" s="17" t="s">
        <v>77</v>
      </c>
      <c r="B59" s="54" t="s">
        <v>950</v>
      </c>
      <c r="C59" s="54" t="s">
        <v>950</v>
      </c>
      <c r="D59" s="59">
        <v>0.15</v>
      </c>
      <c r="E59" s="59">
        <v>0.36</v>
      </c>
      <c r="F59" s="74" t="s">
        <v>1079</v>
      </c>
      <c r="G59" s="59">
        <v>0.15</v>
      </c>
      <c r="H59" s="59">
        <v>0.36</v>
      </c>
      <c r="I59" s="17" t="s">
        <v>1231</v>
      </c>
      <c r="K59" s="13" t="s">
        <v>949</v>
      </c>
      <c r="L59" s="84"/>
    </row>
    <row r="60" spans="1:12" s="13" customFormat="1">
      <c r="A60" s="17" t="s">
        <v>77</v>
      </c>
      <c r="B60" s="20" t="s">
        <v>251</v>
      </c>
      <c r="C60" s="20" t="s">
        <v>252</v>
      </c>
      <c r="D60" s="71">
        <v>1E-3</v>
      </c>
      <c r="E60" s="71">
        <v>0.01</v>
      </c>
      <c r="F60" s="58" t="s">
        <v>1081</v>
      </c>
      <c r="G60" s="63">
        <v>0.36499999999999999</v>
      </c>
      <c r="H60" s="63">
        <v>3.65</v>
      </c>
      <c r="I60" s="20"/>
      <c r="J60" s="17" t="s">
        <v>1232</v>
      </c>
      <c r="K60" t="s">
        <v>250</v>
      </c>
      <c r="L60" s="84"/>
    </row>
    <row r="61" spans="1:12" s="13" customFormat="1">
      <c r="A61" s="34" t="s">
        <v>41</v>
      </c>
      <c r="B61" s="20" t="s">
        <v>651</v>
      </c>
      <c r="C61" s="20" t="s">
        <v>650</v>
      </c>
      <c r="D61" s="68">
        <v>7.4999999999999997E-2</v>
      </c>
      <c r="E61" s="68">
        <v>0.1</v>
      </c>
      <c r="F61" s="58" t="s">
        <v>1068</v>
      </c>
      <c r="G61" s="63">
        <v>7.4999999999999997E-2</v>
      </c>
      <c r="H61" s="63">
        <v>0.1</v>
      </c>
      <c r="I61" s="17"/>
      <c r="J61" s="17" t="s">
        <v>1233</v>
      </c>
      <c r="K61" s="13" t="s">
        <v>1234</v>
      </c>
      <c r="L61" s="84"/>
    </row>
    <row r="62" spans="1:12" s="13" customFormat="1">
      <c r="A62" s="17" t="s">
        <v>77</v>
      </c>
      <c r="B62" s="20" t="s">
        <v>190</v>
      </c>
      <c r="C62" s="20" t="s">
        <v>190</v>
      </c>
      <c r="D62" s="22">
        <v>0</v>
      </c>
      <c r="E62" s="22">
        <v>0.2</v>
      </c>
      <c r="F62" s="58" t="s">
        <v>1068</v>
      </c>
      <c r="G62" s="63">
        <v>0</v>
      </c>
      <c r="H62" s="63">
        <v>0.2</v>
      </c>
      <c r="I62" s="17"/>
      <c r="J62" s="90" t="s">
        <v>1235</v>
      </c>
      <c r="K62" s="13" t="s">
        <v>1236</v>
      </c>
      <c r="L62" s="84"/>
    </row>
    <row r="63" spans="1:12" s="13" customFormat="1">
      <c r="A63" s="17" t="s">
        <v>506</v>
      </c>
      <c r="B63" s="30" t="s">
        <v>562</v>
      </c>
      <c r="C63" s="20" t="s">
        <v>563</v>
      </c>
      <c r="D63" s="22"/>
      <c r="E63" s="22"/>
      <c r="F63" s="58"/>
      <c r="G63" s="63"/>
      <c r="H63" s="63"/>
      <c r="I63" s="19" t="s">
        <v>1237</v>
      </c>
      <c r="J63" s="91" t="s">
        <v>1238</v>
      </c>
      <c r="K63" s="57" t="s">
        <v>560</v>
      </c>
      <c r="L63" s="84"/>
    </row>
    <row r="64" spans="1:12" s="13" customFormat="1">
      <c r="A64" s="17" t="s">
        <v>41</v>
      </c>
      <c r="B64" s="30" t="s">
        <v>580</v>
      </c>
      <c r="C64" s="20" t="s">
        <v>580</v>
      </c>
      <c r="D64" s="22"/>
      <c r="E64" s="22"/>
      <c r="F64" s="65"/>
      <c r="G64" s="68"/>
      <c r="H64" s="68"/>
      <c r="I64" s="17" t="s">
        <v>583</v>
      </c>
      <c r="J64" s="17" t="s">
        <v>1239</v>
      </c>
      <c r="K64" s="13" t="s">
        <v>1240</v>
      </c>
      <c r="L64" s="84"/>
    </row>
    <row r="65" spans="1:12" s="13" customFormat="1">
      <c r="A65" s="17" t="s">
        <v>89</v>
      </c>
      <c r="B65" s="20" t="s">
        <v>91</v>
      </c>
      <c r="C65" s="20" t="s">
        <v>92</v>
      </c>
      <c r="D65" s="22"/>
      <c r="E65" s="22"/>
      <c r="F65" s="65"/>
      <c r="G65" s="68"/>
      <c r="H65" s="68"/>
      <c r="I65" s="17"/>
      <c r="J65" s="17" t="s">
        <v>1241</v>
      </c>
      <c r="K65" t="s">
        <v>90</v>
      </c>
      <c r="L65" s="84"/>
    </row>
    <row r="66" spans="1:12" s="13" customFormat="1">
      <c r="A66" s="17" t="s">
        <v>89</v>
      </c>
      <c r="B66" s="30" t="s">
        <v>91</v>
      </c>
      <c r="C66" s="20" t="s">
        <v>132</v>
      </c>
      <c r="D66" s="22"/>
      <c r="E66" s="22"/>
      <c r="F66" s="65"/>
      <c r="G66" s="68"/>
      <c r="H66" s="68"/>
      <c r="I66" s="17"/>
      <c r="J66" s="17" t="s">
        <v>1241</v>
      </c>
      <c r="K66" t="s">
        <v>90</v>
      </c>
      <c r="L66" s="84"/>
    </row>
    <row r="67" spans="1:12" s="13" customFormat="1">
      <c r="A67" s="17" t="s">
        <v>77</v>
      </c>
      <c r="B67" s="20" t="s">
        <v>199</v>
      </c>
      <c r="C67" s="20" t="s">
        <v>200</v>
      </c>
      <c r="D67" s="22">
        <v>1E-3</v>
      </c>
      <c r="E67" s="22">
        <v>3.0000000000000001E-3</v>
      </c>
      <c r="F67" s="58" t="s">
        <v>1081</v>
      </c>
      <c r="G67" s="63">
        <v>0.36499999999999999</v>
      </c>
      <c r="H67" s="63">
        <v>1.095</v>
      </c>
      <c r="I67" s="17" t="s">
        <v>1242</v>
      </c>
      <c r="J67" s="17" t="s">
        <v>1243</v>
      </c>
      <c r="K67" s="13" t="s">
        <v>1244</v>
      </c>
      <c r="L67" s="84"/>
    </row>
    <row r="68" spans="1:12" s="13" customFormat="1">
      <c r="A68" s="17" t="s">
        <v>77</v>
      </c>
      <c r="B68" s="20" t="s">
        <v>457</v>
      </c>
      <c r="C68" s="20" t="s">
        <v>457</v>
      </c>
      <c r="D68" s="22"/>
      <c r="E68" s="22"/>
      <c r="F68" s="58"/>
      <c r="G68" s="63"/>
      <c r="H68" s="63"/>
      <c r="I68" s="17" t="s">
        <v>1245</v>
      </c>
      <c r="J68" s="57" t="s">
        <v>1246</v>
      </c>
      <c r="K68" t="s">
        <v>455</v>
      </c>
      <c r="L68" s="84"/>
    </row>
    <row r="69" spans="1:12" s="13" customFormat="1">
      <c r="A69" s="17" t="s">
        <v>77</v>
      </c>
      <c r="B69" s="20" t="s">
        <v>197</v>
      </c>
      <c r="C69" s="20" t="s">
        <v>197</v>
      </c>
      <c r="D69" s="22">
        <v>2.5000000000000001E-2</v>
      </c>
      <c r="E69" s="22">
        <v>2.5000000000000001E-2</v>
      </c>
      <c r="F69" s="58" t="s">
        <v>1078</v>
      </c>
      <c r="G69" s="63">
        <f>0.025*12</f>
        <v>0.30000000000000004</v>
      </c>
      <c r="H69" s="63">
        <f>0.025*12</f>
        <v>0.30000000000000004</v>
      </c>
      <c r="I69" s="17" t="s">
        <v>1247</v>
      </c>
      <c r="J69" s="17" t="s">
        <v>1248</v>
      </c>
      <c r="K69" t="s">
        <v>196</v>
      </c>
      <c r="L69" s="84"/>
    </row>
    <row r="70" spans="1:12" s="13" customFormat="1">
      <c r="C70" s="44"/>
      <c r="D70" s="92"/>
      <c r="E70" s="92"/>
      <c r="K70" s="13" t="s">
        <v>273</v>
      </c>
      <c r="L70" s="84"/>
    </row>
    <row r="71" spans="1:12" s="13" customFormat="1">
      <c r="C71" s="44"/>
      <c r="D71" s="92"/>
      <c r="E71" s="92"/>
      <c r="L71" s="84"/>
    </row>
    <row r="72" spans="1:12" s="13" customFormat="1">
      <c r="C72" s="44"/>
      <c r="D72" s="95"/>
      <c r="E72" s="95"/>
      <c r="F72" s="93" t="s">
        <v>831</v>
      </c>
      <c r="G72" s="94">
        <f>MEDIAN(G2:G69)</f>
        <v>0.1225</v>
      </c>
      <c r="H72" s="94">
        <f>MEDIAN(H2:H69)</f>
        <v>0.24</v>
      </c>
      <c r="L72" s="84"/>
    </row>
    <row r="73" spans="1:12" s="13" customFormat="1">
      <c r="D73" s="59"/>
      <c r="E73" s="59"/>
      <c r="F73" s="93" t="s">
        <v>832</v>
      </c>
      <c r="G73" s="94">
        <f>TRANSPOSE(_xlfn.MODE.MULT(G2:G69))</f>
        <v>0.12</v>
      </c>
      <c r="H73" s="94">
        <f>TRANSPOSE(_xlfn.MODE.MULT(H2:H69))</f>
        <v>0.24</v>
      </c>
      <c r="L73" s="84"/>
    </row>
    <row r="74" spans="1:12" s="13" customFormat="1">
      <c r="D74" s="59"/>
      <c r="E74" s="59"/>
      <c r="F74" s="93" t="s">
        <v>833</v>
      </c>
      <c r="G74" s="96">
        <f>AVERAGE(G2:G69)</f>
        <v>0.37952500000000006</v>
      </c>
      <c r="H74" s="96">
        <f>AVERAGE(H2:H69)</f>
        <v>0.72335499999999997</v>
      </c>
      <c r="L74" s="84"/>
    </row>
    <row r="75" spans="1:12" s="13" customFormat="1">
      <c r="D75" s="59"/>
      <c r="E75" s="59"/>
      <c r="F75" s="58"/>
      <c r="L75" s="84"/>
    </row>
    <row r="76" spans="1:12" s="13" customFormat="1">
      <c r="D76" s="59"/>
      <c r="E76" s="59"/>
      <c r="F76" s="58"/>
      <c r="L76" s="84"/>
    </row>
    <row r="77" spans="1:12" s="13" customFormat="1">
      <c r="D77" s="59"/>
      <c r="E77" s="59"/>
      <c r="F77" s="58"/>
      <c r="L77" s="84"/>
    </row>
    <row r="78" spans="1:12" s="13" customFormat="1">
      <c r="D78" s="59"/>
      <c r="E78" s="59"/>
      <c r="F78" s="58"/>
      <c r="L78" s="84"/>
    </row>
    <row r="79" spans="1:12" s="13" customFormat="1">
      <c r="D79" s="59"/>
      <c r="E79" s="59"/>
      <c r="F79" s="58"/>
      <c r="L79" s="84"/>
    </row>
    <row r="80" spans="1:12" s="13" customFormat="1">
      <c r="D80" s="59"/>
      <c r="E80" s="59"/>
      <c r="F80" s="58"/>
      <c r="L80" s="84"/>
    </row>
    <row r="81" spans="4:12" s="13" customFormat="1">
      <c r="D81" s="59"/>
      <c r="E81" s="59"/>
      <c r="F81" s="58"/>
      <c r="L81" s="84"/>
    </row>
    <row r="82" spans="4:12" s="13" customFormat="1">
      <c r="D82" s="59"/>
      <c r="E82" s="59"/>
      <c r="F82" s="58"/>
      <c r="L82" s="84"/>
    </row>
    <row r="83" spans="4:12" s="13" customFormat="1">
      <c r="D83" s="59"/>
      <c r="E83" s="59"/>
      <c r="F83" s="58"/>
      <c r="L83" s="84"/>
    </row>
    <row r="84" spans="4:12" s="13" customFormat="1">
      <c r="D84" s="59"/>
      <c r="E84" s="59"/>
      <c r="F84" s="58"/>
      <c r="L84" s="84"/>
    </row>
    <row r="85" spans="4:12" s="13" customFormat="1">
      <c r="D85" s="59"/>
      <c r="E85" s="59"/>
      <c r="F85" s="58"/>
      <c r="L85" s="84"/>
    </row>
    <row r="86" spans="4:12" s="13" customFormat="1">
      <c r="D86" s="59"/>
      <c r="E86" s="59"/>
      <c r="F86" s="58"/>
      <c r="L86" s="84"/>
    </row>
    <row r="87" spans="4:12" s="13" customFormat="1">
      <c r="D87" s="59"/>
      <c r="E87" s="59"/>
      <c r="F87" s="58"/>
      <c r="L87" s="84"/>
    </row>
    <row r="88" spans="4:12" s="13" customFormat="1">
      <c r="D88" s="59"/>
      <c r="E88" s="59"/>
      <c r="F88" s="58"/>
      <c r="L88" s="84"/>
    </row>
    <row r="89" spans="4:12" s="13" customFormat="1">
      <c r="D89" s="59"/>
      <c r="E89" s="59"/>
      <c r="F89" s="58"/>
      <c r="L89" s="84"/>
    </row>
    <row r="90" spans="4:12" s="13" customFormat="1">
      <c r="D90" s="59"/>
      <c r="E90" s="59"/>
      <c r="F90" s="58"/>
      <c r="L90" s="84"/>
    </row>
    <row r="91" spans="4:12" s="13" customFormat="1">
      <c r="D91" s="59"/>
      <c r="E91" s="59"/>
      <c r="F91" s="58"/>
      <c r="L91" s="84"/>
    </row>
    <row r="92" spans="4:12" s="13" customFormat="1">
      <c r="D92" s="59"/>
      <c r="E92" s="59"/>
      <c r="F92" s="58"/>
      <c r="L92" s="84"/>
    </row>
    <row r="93" spans="4:12" s="13" customFormat="1">
      <c r="D93" s="59"/>
      <c r="E93" s="59"/>
      <c r="F93" s="58"/>
      <c r="L93" s="84"/>
    </row>
    <row r="94" spans="4:12" s="13" customFormat="1">
      <c r="D94" s="59"/>
      <c r="E94" s="59"/>
      <c r="F94" s="58"/>
      <c r="L94" s="84"/>
    </row>
    <row r="95" spans="4:12" s="13" customFormat="1">
      <c r="D95" s="59"/>
      <c r="E95" s="59"/>
      <c r="F95" s="58"/>
      <c r="L95" s="84"/>
    </row>
    <row r="96" spans="4:12" s="13" customFormat="1">
      <c r="D96" s="59"/>
      <c r="E96" s="59"/>
      <c r="F96" s="58"/>
      <c r="L96" s="84"/>
    </row>
    <row r="97" spans="4:12" s="13" customFormat="1">
      <c r="D97" s="59"/>
      <c r="E97" s="59"/>
      <c r="F97" s="58"/>
      <c r="L97" s="84"/>
    </row>
    <row r="98" spans="4:12" s="13" customFormat="1">
      <c r="D98" s="59"/>
      <c r="E98" s="59"/>
      <c r="F98" s="58"/>
      <c r="L98" s="84"/>
    </row>
    <row r="99" spans="4:12" s="13" customFormat="1">
      <c r="D99" s="59"/>
      <c r="E99" s="59"/>
      <c r="F99" s="58"/>
      <c r="L99" s="84"/>
    </row>
    <row r="100" spans="4:12" s="13" customFormat="1">
      <c r="D100" s="59"/>
      <c r="E100" s="59"/>
      <c r="F100" s="58"/>
      <c r="L100" s="84"/>
    </row>
    <row r="101" spans="4:12" s="13" customFormat="1">
      <c r="D101" s="59"/>
      <c r="E101" s="59"/>
      <c r="F101" s="58"/>
      <c r="L101" s="84"/>
    </row>
    <row r="102" spans="4:12" s="13" customFormat="1">
      <c r="D102" s="59"/>
      <c r="E102" s="59"/>
      <c r="F102" s="58"/>
      <c r="L102" s="84"/>
    </row>
    <row r="103" spans="4:12" s="13" customFormat="1">
      <c r="D103" s="59"/>
      <c r="E103" s="59"/>
      <c r="F103" s="58"/>
      <c r="L103" s="84"/>
    </row>
    <row r="104" spans="4:12" s="13" customFormat="1">
      <c r="D104" s="59"/>
      <c r="E104" s="59"/>
      <c r="F104" s="58"/>
      <c r="L104" s="84"/>
    </row>
    <row r="105" spans="4:12" s="13" customFormat="1">
      <c r="D105" s="59"/>
      <c r="E105" s="59"/>
      <c r="F105" s="58"/>
      <c r="L105" s="84"/>
    </row>
    <row r="106" spans="4:12" s="13" customFormat="1">
      <c r="D106" s="59"/>
      <c r="E106" s="59"/>
      <c r="F106" s="58"/>
      <c r="L106" s="84"/>
    </row>
  </sheetData>
  <autoFilter ref="A1:K57">
    <sortState ref="A2:K70">
      <sortCondition ref="C1:C57"/>
    </sortState>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4"/>
  <sheetViews>
    <sheetView topLeftCell="A13" workbookViewId="0">
      <selection activeCell="F23" sqref="F23"/>
    </sheetView>
  </sheetViews>
  <sheetFormatPr defaultRowHeight="15"/>
  <cols>
    <col min="9" max="9" width="9.28515625" bestFit="1" customWidth="1"/>
    <col min="10" max="10" width="11.140625" bestFit="1" customWidth="1"/>
    <col min="11" max="12" width="9.140625" style="212"/>
    <col min="19" max="19" width="9.28515625" bestFit="1" customWidth="1"/>
    <col min="20" max="20" width="10.140625" bestFit="1" customWidth="1"/>
    <col min="21" max="22" width="9.140625" style="212"/>
    <col min="31" max="31" width="9.140625" style="217"/>
    <col min="32" max="32" width="9.140625" style="212"/>
    <col min="41" max="42" width="9.140625" style="212"/>
    <col min="49" max="50" width="9.140625" style="115"/>
    <col min="51" max="52" width="9.140625" style="212"/>
    <col min="60" max="60" width="9.140625" style="221"/>
  </cols>
  <sheetData>
    <row r="1" spans="1:60" ht="90">
      <c r="A1" s="2" t="s">
        <v>31</v>
      </c>
      <c r="B1" s="3" t="s">
        <v>33</v>
      </c>
      <c r="C1" s="78" t="s">
        <v>33</v>
      </c>
      <c r="D1" s="3" t="s">
        <v>856</v>
      </c>
      <c r="E1" s="4" t="s">
        <v>63</v>
      </c>
      <c r="F1" s="4" t="s">
        <v>64</v>
      </c>
      <c r="G1" s="4" t="s">
        <v>1266</v>
      </c>
      <c r="H1" s="4" t="s">
        <v>1075</v>
      </c>
      <c r="I1" s="39" t="s">
        <v>1311</v>
      </c>
      <c r="J1" s="39" t="s">
        <v>1290</v>
      </c>
      <c r="K1" s="220"/>
      <c r="L1" s="2" t="s">
        <v>31</v>
      </c>
      <c r="M1" s="3" t="s">
        <v>33</v>
      </c>
      <c r="N1" s="3" t="s">
        <v>856</v>
      </c>
      <c r="O1" s="4" t="s">
        <v>63</v>
      </c>
      <c r="P1" s="4" t="s">
        <v>64</v>
      </c>
      <c r="Q1" s="4" t="s">
        <v>83</v>
      </c>
      <c r="R1" s="4" t="s">
        <v>84</v>
      </c>
      <c r="S1" s="39" t="s">
        <v>1311</v>
      </c>
      <c r="T1" s="39" t="s">
        <v>1290</v>
      </c>
      <c r="U1" s="220"/>
      <c r="V1" s="2" t="s">
        <v>31</v>
      </c>
      <c r="W1" s="3" t="s">
        <v>33</v>
      </c>
      <c r="X1" s="3" t="s">
        <v>856</v>
      </c>
      <c r="Y1" s="4" t="s">
        <v>63</v>
      </c>
      <c r="Z1" s="4" t="s">
        <v>64</v>
      </c>
      <c r="AA1" s="4" t="s">
        <v>83</v>
      </c>
      <c r="AB1" s="4" t="s">
        <v>84</v>
      </c>
      <c r="AC1" s="39" t="s">
        <v>1311</v>
      </c>
      <c r="AD1" s="213" t="s">
        <v>1290</v>
      </c>
      <c r="AE1" s="215"/>
      <c r="AF1" s="2" t="s">
        <v>31</v>
      </c>
      <c r="AG1" s="3" t="s">
        <v>33</v>
      </c>
      <c r="AH1" s="3" t="s">
        <v>856</v>
      </c>
      <c r="AI1" s="4" t="s">
        <v>63</v>
      </c>
      <c r="AJ1" s="4" t="s">
        <v>64</v>
      </c>
      <c r="AK1" s="4" t="s">
        <v>83</v>
      </c>
      <c r="AL1" s="4" t="s">
        <v>84</v>
      </c>
      <c r="AM1" s="39" t="s">
        <v>1311</v>
      </c>
      <c r="AN1" s="213" t="s">
        <v>1290</v>
      </c>
      <c r="AP1" s="2" t="s">
        <v>31</v>
      </c>
      <c r="AQ1" s="3" t="s">
        <v>33</v>
      </c>
      <c r="AR1" s="3" t="s">
        <v>856</v>
      </c>
      <c r="AS1" s="4" t="s">
        <v>63</v>
      </c>
      <c r="AT1" s="4" t="s">
        <v>64</v>
      </c>
      <c r="AU1" s="4" t="s">
        <v>83</v>
      </c>
      <c r="AV1" s="4" t="s">
        <v>84</v>
      </c>
      <c r="AW1" s="222" t="s">
        <v>1311</v>
      </c>
      <c r="AX1" s="222" t="s">
        <v>1290</v>
      </c>
      <c r="AZ1" s="2" t="s">
        <v>31</v>
      </c>
      <c r="BA1" s="3" t="s">
        <v>33</v>
      </c>
      <c r="BB1" s="3" t="s">
        <v>856</v>
      </c>
      <c r="BC1" s="4" t="s">
        <v>63</v>
      </c>
      <c r="BD1" s="4" t="s">
        <v>64</v>
      </c>
      <c r="BE1" s="4" t="s">
        <v>83</v>
      </c>
      <c r="BF1" s="4" t="s">
        <v>84</v>
      </c>
      <c r="BG1" s="222" t="s">
        <v>1311</v>
      </c>
      <c r="BH1" s="222" t="s">
        <v>1290</v>
      </c>
    </row>
    <row r="2" spans="1:60" ht="15.75" thickBot="1">
      <c r="A2" s="38" t="s">
        <v>77</v>
      </c>
      <c r="B2" s="30" t="s">
        <v>933</v>
      </c>
      <c r="C2" s="30" t="s">
        <v>933</v>
      </c>
      <c r="D2" s="112" t="s">
        <v>819</v>
      </c>
      <c r="E2" s="146"/>
      <c r="F2" s="146"/>
      <c r="G2" s="63"/>
      <c r="H2" s="63">
        <v>0.16</v>
      </c>
      <c r="I2" s="200">
        <v>150</v>
      </c>
      <c r="J2" s="201">
        <v>1500</v>
      </c>
      <c r="K2" s="210"/>
      <c r="L2" s="209" t="s">
        <v>41</v>
      </c>
      <c r="M2" s="30" t="s">
        <v>598</v>
      </c>
      <c r="N2" s="38" t="s">
        <v>858</v>
      </c>
      <c r="O2" s="38">
        <v>14</v>
      </c>
      <c r="P2" s="38">
        <v>365</v>
      </c>
      <c r="Q2" s="68"/>
      <c r="R2" s="68"/>
      <c r="S2" s="202">
        <v>2.4499999999999997</v>
      </c>
      <c r="T2" s="202">
        <v>490</v>
      </c>
      <c r="U2" s="210"/>
      <c r="V2" s="219" t="s">
        <v>156</v>
      </c>
      <c r="W2" s="20" t="s">
        <v>157</v>
      </c>
      <c r="X2" s="38" t="s">
        <v>858</v>
      </c>
      <c r="Y2" s="19">
        <v>0</v>
      </c>
      <c r="Z2" s="19"/>
      <c r="AA2" s="64"/>
      <c r="AB2" s="64"/>
      <c r="AC2" s="205">
        <v>1</v>
      </c>
      <c r="AD2" s="205">
        <v>3000</v>
      </c>
      <c r="AE2" s="216"/>
      <c r="AF2" s="208" t="s">
        <v>506</v>
      </c>
      <c r="AG2" s="20" t="s">
        <v>517</v>
      </c>
      <c r="AH2" s="19" t="s">
        <v>857</v>
      </c>
      <c r="AI2" s="19">
        <v>30</v>
      </c>
      <c r="AJ2" s="19"/>
      <c r="AK2" s="63">
        <v>0.48</v>
      </c>
      <c r="AL2" s="63">
        <v>0.48</v>
      </c>
      <c r="AM2" s="205"/>
      <c r="AN2" s="205"/>
      <c r="AP2" s="210" t="s">
        <v>89</v>
      </c>
      <c r="AQ2" s="20" t="s">
        <v>107</v>
      </c>
      <c r="AR2" s="38" t="s">
        <v>858</v>
      </c>
      <c r="AS2" s="19">
        <v>0</v>
      </c>
      <c r="AT2" s="19">
        <v>30</v>
      </c>
      <c r="AU2" s="68">
        <v>0</v>
      </c>
      <c r="AV2" s="68">
        <v>0</v>
      </c>
      <c r="AW2" s="205">
        <v>0.46</v>
      </c>
      <c r="AX2" s="205">
        <v>230</v>
      </c>
      <c r="AZ2" s="235" t="s">
        <v>146</v>
      </c>
      <c r="BA2" s="236" t="s">
        <v>149</v>
      </c>
      <c r="BB2" s="237" t="s">
        <v>858</v>
      </c>
      <c r="BC2" s="237">
        <v>30</v>
      </c>
      <c r="BD2" s="237">
        <v>30</v>
      </c>
      <c r="BE2" s="238"/>
      <c r="BF2" s="238"/>
      <c r="BG2" s="239">
        <f>SUM(BD2*BF2)</f>
        <v>0</v>
      </c>
      <c r="BH2" s="239">
        <f>SUM(BE2*BF2)</f>
        <v>0</v>
      </c>
    </row>
    <row r="3" spans="1:60" ht="15.75" thickBot="1">
      <c r="A3" s="38" t="s">
        <v>77</v>
      </c>
      <c r="B3" s="30" t="s">
        <v>934</v>
      </c>
      <c r="C3" s="30" t="s">
        <v>934</v>
      </c>
      <c r="D3" s="112" t="s">
        <v>228</v>
      </c>
      <c r="E3" s="146">
        <f>6*7</f>
        <v>42</v>
      </c>
      <c r="F3" s="146">
        <f>5*365</f>
        <v>1825</v>
      </c>
      <c r="G3" s="63">
        <v>7.6999999999999999E-2</v>
      </c>
      <c r="H3" s="63"/>
      <c r="I3" s="200"/>
      <c r="J3" s="200">
        <v>150</v>
      </c>
      <c r="K3" s="210"/>
      <c r="L3" s="209" t="s">
        <v>41</v>
      </c>
      <c r="M3" s="30" t="s">
        <v>603</v>
      </c>
      <c r="N3" s="38" t="s">
        <v>858</v>
      </c>
      <c r="O3" s="38">
        <v>0</v>
      </c>
      <c r="P3" s="38">
        <v>30</v>
      </c>
      <c r="Q3" s="64"/>
      <c r="R3" s="64">
        <v>0.14000000000000001</v>
      </c>
      <c r="S3" s="202">
        <v>0.49</v>
      </c>
      <c r="T3" s="202">
        <v>1960</v>
      </c>
      <c r="U3" s="210"/>
      <c r="V3" s="224" t="s">
        <v>156</v>
      </c>
      <c r="W3" s="225" t="s">
        <v>141</v>
      </c>
      <c r="X3" s="226" t="s">
        <v>858</v>
      </c>
      <c r="Y3" s="226"/>
      <c r="Z3" s="226"/>
      <c r="AA3" s="231"/>
      <c r="AB3" s="231">
        <v>1.8</v>
      </c>
      <c r="AC3" s="228"/>
      <c r="AD3" s="229">
        <v>36.800000000000004</v>
      </c>
      <c r="AE3" s="216"/>
      <c r="AF3" s="209" t="s">
        <v>506</v>
      </c>
      <c r="AG3" s="20" t="s">
        <v>509</v>
      </c>
      <c r="AH3" s="38" t="s">
        <v>858</v>
      </c>
      <c r="AI3" s="19"/>
      <c r="AJ3" s="19"/>
      <c r="AK3" s="63"/>
      <c r="AL3" s="63"/>
      <c r="AM3" s="205"/>
      <c r="AN3" s="205"/>
      <c r="AP3" s="210" t="s">
        <v>89</v>
      </c>
      <c r="AQ3" s="20" t="s">
        <v>122</v>
      </c>
      <c r="AR3" s="38" t="s">
        <v>858</v>
      </c>
      <c r="AS3" s="19">
        <v>7</v>
      </c>
      <c r="AT3" s="19">
        <v>21</v>
      </c>
      <c r="AU3" s="68"/>
      <c r="AV3" s="68"/>
      <c r="AW3" s="205"/>
      <c r="AX3" s="205">
        <v>9.2000000000000011</v>
      </c>
      <c r="BG3" s="115"/>
      <c r="BH3" s="223"/>
    </row>
    <row r="4" spans="1:60">
      <c r="A4" s="38" t="s">
        <v>77</v>
      </c>
      <c r="B4" s="30" t="s">
        <v>936</v>
      </c>
      <c r="C4" s="30" t="s">
        <v>936</v>
      </c>
      <c r="D4" s="112" t="s">
        <v>228</v>
      </c>
      <c r="E4" s="146"/>
      <c r="F4" s="146"/>
      <c r="G4" s="63">
        <v>0.1169</v>
      </c>
      <c r="H4" s="63">
        <v>0.25</v>
      </c>
      <c r="I4" s="200"/>
      <c r="J4" s="200"/>
      <c r="K4" s="210"/>
      <c r="L4" s="209" t="s">
        <v>41</v>
      </c>
      <c r="M4" s="30" t="s">
        <v>607</v>
      </c>
      <c r="N4" s="38" t="s">
        <v>858</v>
      </c>
      <c r="O4" s="38">
        <v>60</v>
      </c>
      <c r="P4" s="38">
        <v>365</v>
      </c>
      <c r="Q4" s="64"/>
      <c r="R4" s="64">
        <v>0.14000000000000001</v>
      </c>
      <c r="S4" s="202">
        <v>9.7999999999999989</v>
      </c>
      <c r="T4" s="202">
        <v>29400</v>
      </c>
      <c r="U4" s="210"/>
      <c r="AE4" s="216"/>
      <c r="AF4" s="208" t="s">
        <v>506</v>
      </c>
      <c r="AG4" s="20" t="s">
        <v>549</v>
      </c>
      <c r="AH4" s="38" t="s">
        <v>858</v>
      </c>
      <c r="AI4" s="19">
        <v>7</v>
      </c>
      <c r="AJ4" s="19">
        <v>30</v>
      </c>
      <c r="AK4" s="64"/>
      <c r="AL4" s="64">
        <v>2.4</v>
      </c>
      <c r="AM4" s="205">
        <v>32</v>
      </c>
      <c r="AN4" s="205">
        <v>192</v>
      </c>
      <c r="AP4" s="210" t="s">
        <v>89</v>
      </c>
      <c r="AQ4" s="20" t="s">
        <v>92</v>
      </c>
      <c r="AR4" s="38" t="s">
        <v>858</v>
      </c>
      <c r="AS4" s="19">
        <v>7</v>
      </c>
      <c r="AT4" s="19">
        <v>28</v>
      </c>
      <c r="AU4" s="68"/>
      <c r="AV4" s="68"/>
      <c r="AW4" s="205"/>
      <c r="AX4" s="205"/>
      <c r="BB4" s="204" t="s">
        <v>831</v>
      </c>
      <c r="BC4" s="41">
        <f>MEDIAN(BC2:BC3)</f>
        <v>30</v>
      </c>
      <c r="BD4" s="41">
        <f>MEDIAN(BD2:BD3)</f>
        <v>30</v>
      </c>
      <c r="BE4" s="41"/>
      <c r="BF4" s="41"/>
      <c r="BG4" s="203">
        <f>MEDIAN(BG2:BG3)</f>
        <v>0</v>
      </c>
      <c r="BH4" s="203">
        <f>MEDIAN(BH2:BH3)</f>
        <v>0</v>
      </c>
    </row>
    <row r="5" spans="1:60" ht="15.75" thickBot="1">
      <c r="A5" s="19" t="s">
        <v>77</v>
      </c>
      <c r="B5" s="20" t="s">
        <v>476</v>
      </c>
      <c r="C5" s="20" t="s">
        <v>476</v>
      </c>
      <c r="D5" s="38" t="s">
        <v>858</v>
      </c>
      <c r="E5" s="19"/>
      <c r="F5" s="19"/>
      <c r="G5" s="63">
        <v>0.16</v>
      </c>
      <c r="H5" s="63">
        <v>0.24</v>
      </c>
      <c r="I5" s="202"/>
      <c r="J5" s="202"/>
      <c r="K5" s="210"/>
      <c r="L5" s="219" t="s">
        <v>41</v>
      </c>
      <c r="M5" s="20" t="s">
        <v>659</v>
      </c>
      <c r="N5" s="38" t="s">
        <v>858</v>
      </c>
      <c r="O5" s="19">
        <v>0</v>
      </c>
      <c r="P5" s="19">
        <v>45</v>
      </c>
      <c r="Q5" s="68"/>
      <c r="R5" s="68">
        <v>0.77</v>
      </c>
      <c r="S5" s="205">
        <v>9.7999999999999989</v>
      </c>
      <c r="T5" s="205">
        <v>196</v>
      </c>
      <c r="U5" s="210"/>
      <c r="X5" s="204" t="s">
        <v>831</v>
      </c>
      <c r="Y5" s="41">
        <f>MEDIAN(Y2:Y4)</f>
        <v>0</v>
      </c>
      <c r="Z5" s="41"/>
      <c r="AA5" s="42"/>
      <c r="AB5" s="42">
        <f>MEDIAN(AB2:AB4)</f>
        <v>1.8</v>
      </c>
      <c r="AC5" s="203">
        <f>MEDIAN(AC2:AC4)</f>
        <v>1</v>
      </c>
      <c r="AD5" s="214">
        <f>MEDIAN(AD2:AD4)</f>
        <v>1518.3999999999999</v>
      </c>
      <c r="AE5" s="216"/>
      <c r="AF5" s="210" t="s">
        <v>506</v>
      </c>
      <c r="AG5" s="20" t="s">
        <v>543</v>
      </c>
      <c r="AH5" s="38" t="s">
        <v>858</v>
      </c>
      <c r="AI5" s="19"/>
      <c r="AJ5" s="19"/>
      <c r="AK5" s="63"/>
      <c r="AL5" s="63"/>
      <c r="AM5" s="206">
        <v>1.6</v>
      </c>
      <c r="AN5" s="206">
        <v>48</v>
      </c>
      <c r="AP5" s="224" t="s">
        <v>89</v>
      </c>
      <c r="AQ5" s="225" t="s">
        <v>132</v>
      </c>
      <c r="AR5" s="226" t="s">
        <v>857</v>
      </c>
      <c r="AS5" s="226">
        <v>7</v>
      </c>
      <c r="AT5" s="226">
        <v>28</v>
      </c>
      <c r="AU5" s="227"/>
      <c r="AV5" s="227"/>
      <c r="AW5" s="228"/>
      <c r="AX5" s="229"/>
      <c r="BB5" s="204" t="s">
        <v>832</v>
      </c>
      <c r="BC5" s="41"/>
      <c r="BD5" s="41"/>
      <c r="BE5" s="41"/>
      <c r="BF5" s="41"/>
      <c r="BG5" s="203"/>
      <c r="BH5" s="203"/>
    </row>
    <row r="6" spans="1:60" s="13" customFormat="1">
      <c r="A6" s="19" t="s">
        <v>77</v>
      </c>
      <c r="B6" s="20" t="s">
        <v>166</v>
      </c>
      <c r="C6" s="20" t="s">
        <v>166</v>
      </c>
      <c r="D6" s="38" t="s">
        <v>858</v>
      </c>
      <c r="E6" s="19">
        <v>30</v>
      </c>
      <c r="F6" s="19">
        <v>365</v>
      </c>
      <c r="G6" s="68">
        <v>0.18</v>
      </c>
      <c r="H6" s="68">
        <v>0.24</v>
      </c>
      <c r="I6" s="202">
        <v>1500</v>
      </c>
      <c r="J6" s="202">
        <v>150000</v>
      </c>
      <c r="K6" s="210"/>
      <c r="L6" s="219" t="s">
        <v>41</v>
      </c>
      <c r="M6" s="54" t="s">
        <v>733</v>
      </c>
      <c r="N6" s="38" t="s">
        <v>858</v>
      </c>
      <c r="O6" s="19"/>
      <c r="P6" s="19"/>
      <c r="Q6" s="113">
        <v>0</v>
      </c>
      <c r="R6" s="68">
        <v>0</v>
      </c>
      <c r="S6" s="205"/>
      <c r="T6" s="205">
        <v>29400</v>
      </c>
      <c r="U6" s="210"/>
      <c r="V6" s="212"/>
      <c r="W6"/>
      <c r="X6" s="204" t="s">
        <v>832</v>
      </c>
      <c r="Y6" s="41"/>
      <c r="Z6" s="41"/>
      <c r="AA6" s="42"/>
      <c r="AB6" s="42"/>
      <c r="AC6" s="203"/>
      <c r="AD6" s="214"/>
      <c r="AE6" s="216"/>
      <c r="AF6" s="208" t="s">
        <v>506</v>
      </c>
      <c r="AG6" s="20" t="s">
        <v>530</v>
      </c>
      <c r="AH6" s="38" t="s">
        <v>858</v>
      </c>
      <c r="AI6" s="19">
        <v>15</v>
      </c>
      <c r="AJ6" s="19">
        <v>30</v>
      </c>
      <c r="AK6" s="63">
        <v>3.46</v>
      </c>
      <c r="AL6" s="63">
        <v>3.8</v>
      </c>
      <c r="AM6" s="205"/>
      <c r="AN6" s="205">
        <v>32</v>
      </c>
      <c r="AO6" s="211"/>
      <c r="AP6" s="210"/>
      <c r="AQ6" s="20"/>
      <c r="AR6" s="38"/>
      <c r="AS6" s="17"/>
      <c r="AT6" s="17"/>
      <c r="AU6" s="17"/>
      <c r="AV6" s="17"/>
      <c r="AW6" s="205"/>
      <c r="AX6" s="205"/>
      <c r="AY6" s="211"/>
      <c r="AZ6" s="212"/>
      <c r="BA6"/>
      <c r="BB6" s="204" t="s">
        <v>833</v>
      </c>
      <c r="BC6" s="41">
        <f>AVERAGE(BC2:BC3)</f>
        <v>30</v>
      </c>
      <c r="BD6" s="41">
        <f>AVERAGE(BD2:BD3)</f>
        <v>30</v>
      </c>
      <c r="BE6" s="41"/>
      <c r="BF6" s="41"/>
      <c r="BG6" s="203">
        <f>AVERAGE(BG2:BG3)</f>
        <v>0</v>
      </c>
      <c r="BH6" s="203">
        <f>AVERAGE(BH2:BH3)</f>
        <v>0</v>
      </c>
    </row>
    <row r="7" spans="1:60" s="13" customFormat="1" ht="15.75" thickBot="1">
      <c r="A7" s="19" t="s">
        <v>77</v>
      </c>
      <c r="B7" s="20" t="s">
        <v>269</v>
      </c>
      <c r="C7" s="20" t="s">
        <v>269</v>
      </c>
      <c r="D7" s="19" t="s">
        <v>819</v>
      </c>
      <c r="E7" s="19"/>
      <c r="F7" s="19">
        <v>365</v>
      </c>
      <c r="G7" s="68">
        <v>0.15</v>
      </c>
      <c r="H7" s="68">
        <v>0.25</v>
      </c>
      <c r="I7" s="202">
        <v>150</v>
      </c>
      <c r="J7" s="202">
        <v>3000</v>
      </c>
      <c r="K7" s="210"/>
      <c r="L7" s="209" t="s">
        <v>41</v>
      </c>
      <c r="M7" s="30" t="s">
        <v>613</v>
      </c>
      <c r="N7" s="38" t="s">
        <v>858</v>
      </c>
      <c r="O7" s="38">
        <v>30</v>
      </c>
      <c r="P7" s="38">
        <v>180</v>
      </c>
      <c r="Q7" s="68">
        <v>0.13919999999999999</v>
      </c>
      <c r="R7" s="68">
        <v>0.13919999999999999</v>
      </c>
      <c r="S7" s="202">
        <v>0.49</v>
      </c>
      <c r="T7" s="202">
        <v>9800</v>
      </c>
      <c r="U7" s="210"/>
      <c r="V7" s="212"/>
      <c r="W7"/>
      <c r="X7" s="204" t="s">
        <v>833</v>
      </c>
      <c r="Y7" s="41">
        <f>AVERAGE(Y2:Y4)</f>
        <v>0</v>
      </c>
      <c r="Z7" s="41"/>
      <c r="AA7" s="42"/>
      <c r="AB7" s="42">
        <f>AVERAGE(AB2:AB4)</f>
        <v>1.8</v>
      </c>
      <c r="AC7" s="203">
        <f>AVERAGE(AC2:AC4)</f>
        <v>1</v>
      </c>
      <c r="AD7" s="214">
        <f>AVERAGE(AD2:AD4)</f>
        <v>1518.4</v>
      </c>
      <c r="AE7" s="216"/>
      <c r="AF7" s="234" t="s">
        <v>506</v>
      </c>
      <c r="AG7" s="225" t="s">
        <v>563</v>
      </c>
      <c r="AH7" s="226" t="s">
        <v>858</v>
      </c>
      <c r="AI7" s="226"/>
      <c r="AJ7" s="226">
        <v>30</v>
      </c>
      <c r="AK7" s="231"/>
      <c r="AL7" s="231"/>
      <c r="AM7" s="228">
        <v>3.2</v>
      </c>
      <c r="AN7" s="229">
        <v>32</v>
      </c>
      <c r="AO7" s="211"/>
      <c r="AP7" s="212"/>
      <c r="AQ7"/>
      <c r="AR7" s="204" t="s">
        <v>831</v>
      </c>
      <c r="AS7" s="41">
        <f t="shared" ref="AS7:AX7" si="0">MEDIAN(AS2:AS6)</f>
        <v>7</v>
      </c>
      <c r="AT7" s="41">
        <f t="shared" si="0"/>
        <v>28</v>
      </c>
      <c r="AU7" s="42">
        <f t="shared" si="0"/>
        <v>0</v>
      </c>
      <c r="AV7" s="42">
        <f t="shared" si="0"/>
        <v>0</v>
      </c>
      <c r="AW7" s="203">
        <f t="shared" si="0"/>
        <v>0.46</v>
      </c>
      <c r="AX7" s="203">
        <f t="shared" si="0"/>
        <v>119.60000000000001</v>
      </c>
      <c r="AY7" s="211"/>
      <c r="AZ7" s="212"/>
      <c r="BA7"/>
      <c r="BB7"/>
      <c r="BC7"/>
      <c r="BD7"/>
      <c r="BE7"/>
      <c r="BF7"/>
      <c r="BG7"/>
      <c r="BH7" s="221"/>
    </row>
    <row r="8" spans="1:60" s="13" customFormat="1">
      <c r="A8" s="19" t="s">
        <v>77</v>
      </c>
      <c r="B8" s="20" t="s">
        <v>176</v>
      </c>
      <c r="C8" s="20" t="s">
        <v>176</v>
      </c>
      <c r="D8" s="38" t="s">
        <v>858</v>
      </c>
      <c r="E8" s="19">
        <v>15</v>
      </c>
      <c r="F8" s="19">
        <v>90</v>
      </c>
      <c r="G8" s="68"/>
      <c r="H8" s="68"/>
      <c r="I8" s="202">
        <v>75</v>
      </c>
      <c r="J8" s="202">
        <v>1500</v>
      </c>
      <c r="K8" s="210"/>
      <c r="L8" s="209" t="s">
        <v>41</v>
      </c>
      <c r="M8" s="30" t="s">
        <v>683</v>
      </c>
      <c r="N8" s="38" t="s">
        <v>858</v>
      </c>
      <c r="O8" s="38">
        <v>7</v>
      </c>
      <c r="P8" s="38">
        <v>365</v>
      </c>
      <c r="Q8" s="68"/>
      <c r="R8" s="68"/>
      <c r="S8" s="202">
        <v>4.8999999999999995</v>
      </c>
      <c r="T8" s="202">
        <v>127.39999999999999</v>
      </c>
      <c r="U8" s="210"/>
      <c r="V8" s="212"/>
      <c r="W8"/>
      <c r="X8"/>
      <c r="Y8"/>
      <c r="Z8"/>
      <c r="AA8"/>
      <c r="AB8"/>
      <c r="AC8"/>
      <c r="AD8"/>
      <c r="AE8" s="216"/>
      <c r="AF8" s="211"/>
      <c r="AO8" s="211"/>
      <c r="AP8" s="212"/>
      <c r="AQ8"/>
      <c r="AR8" s="204" t="s">
        <v>832</v>
      </c>
      <c r="AS8" s="41">
        <f>TRANSPOSE(_xlfn.MODE.MULT(AS2:AS6))</f>
        <v>7</v>
      </c>
      <c r="AT8" s="41">
        <f>TRANSPOSE(_xlfn.MODE.MULT(AT2:AT6))</f>
        <v>28</v>
      </c>
      <c r="AU8" s="42"/>
      <c r="AV8" s="42"/>
      <c r="AW8" s="203"/>
      <c r="AX8" s="203"/>
      <c r="AY8" s="211"/>
      <c r="AZ8" s="212"/>
      <c r="BA8"/>
      <c r="BB8"/>
      <c r="BC8"/>
      <c r="BD8"/>
      <c r="BE8"/>
      <c r="BF8"/>
      <c r="BG8"/>
      <c r="BH8" s="221"/>
    </row>
    <row r="9" spans="1:60" s="13" customFormat="1">
      <c r="A9" s="19" t="s">
        <v>77</v>
      </c>
      <c r="B9" s="20" t="s">
        <v>326</v>
      </c>
      <c r="C9" s="20" t="s">
        <v>262</v>
      </c>
      <c r="D9" s="38" t="s">
        <v>858</v>
      </c>
      <c r="E9" s="19">
        <v>7</v>
      </c>
      <c r="F9" s="19">
        <v>50</v>
      </c>
      <c r="G9" s="63"/>
      <c r="H9" s="63">
        <v>0.3</v>
      </c>
      <c r="I9" s="202">
        <v>15</v>
      </c>
      <c r="J9" s="202">
        <v>1500</v>
      </c>
      <c r="K9" s="210"/>
      <c r="L9" s="209" t="s">
        <v>41</v>
      </c>
      <c r="M9" s="20" t="s">
        <v>620</v>
      </c>
      <c r="N9" s="19" t="s">
        <v>857</v>
      </c>
      <c r="O9" s="19"/>
      <c r="P9" s="19"/>
      <c r="Q9" s="68">
        <v>0</v>
      </c>
      <c r="R9" s="68">
        <v>0</v>
      </c>
      <c r="S9" s="205"/>
      <c r="T9" s="205"/>
      <c r="U9" s="210"/>
      <c r="V9" s="212"/>
      <c r="W9"/>
      <c r="X9"/>
      <c r="Y9"/>
      <c r="Z9"/>
      <c r="AA9"/>
      <c r="AB9"/>
      <c r="AC9"/>
      <c r="AD9"/>
      <c r="AE9" s="216"/>
      <c r="AF9" s="212"/>
      <c r="AG9"/>
      <c r="AH9" s="204" t="s">
        <v>831</v>
      </c>
      <c r="AI9" s="41">
        <f t="shared" ref="AI9:AN9" si="1">MEDIAN(AI2:AI8)</f>
        <v>15</v>
      </c>
      <c r="AJ9" s="41">
        <f t="shared" si="1"/>
        <v>30</v>
      </c>
      <c r="AK9" s="207">
        <f t="shared" si="1"/>
        <v>1.97</v>
      </c>
      <c r="AL9" s="207">
        <f t="shared" si="1"/>
        <v>2.4</v>
      </c>
      <c r="AM9" s="203">
        <f t="shared" si="1"/>
        <v>3.2</v>
      </c>
      <c r="AN9" s="214">
        <f t="shared" si="1"/>
        <v>40</v>
      </c>
      <c r="AO9" s="211"/>
      <c r="AP9" s="212"/>
      <c r="AQ9"/>
      <c r="AR9" s="204" t="s">
        <v>833</v>
      </c>
      <c r="AS9" s="41">
        <f t="shared" ref="AS9:AX9" si="2">AVERAGE(AS2:AS6)</f>
        <v>5.25</v>
      </c>
      <c r="AT9" s="41">
        <f t="shared" si="2"/>
        <v>26.75</v>
      </c>
      <c r="AU9" s="42">
        <f t="shared" si="2"/>
        <v>0</v>
      </c>
      <c r="AV9" s="42">
        <f t="shared" si="2"/>
        <v>0</v>
      </c>
      <c r="AW9" s="203">
        <f t="shared" si="2"/>
        <v>0.46</v>
      </c>
      <c r="AX9" s="203">
        <f t="shared" si="2"/>
        <v>119.6</v>
      </c>
      <c r="AY9" s="211"/>
      <c r="AZ9" s="212"/>
      <c r="BA9"/>
      <c r="BB9"/>
      <c r="BC9"/>
      <c r="BD9"/>
      <c r="BE9"/>
      <c r="BF9"/>
      <c r="BG9"/>
      <c r="BH9" s="221"/>
    </row>
    <row r="10" spans="1:60" s="13" customFormat="1">
      <c r="A10" s="19" t="s">
        <v>77</v>
      </c>
      <c r="B10" s="20" t="s">
        <v>254</v>
      </c>
      <c r="C10" s="20" t="s">
        <v>254</v>
      </c>
      <c r="D10" s="19" t="s">
        <v>228</v>
      </c>
      <c r="E10" s="19">
        <v>182.5</v>
      </c>
      <c r="F10" s="19">
        <v>1080</v>
      </c>
      <c r="G10" s="68">
        <v>0.12</v>
      </c>
      <c r="H10" s="68">
        <v>0.3</v>
      </c>
      <c r="I10" s="202">
        <v>450</v>
      </c>
      <c r="J10" s="202">
        <v>7500</v>
      </c>
      <c r="K10" s="210"/>
      <c r="L10" s="209" t="s">
        <v>41</v>
      </c>
      <c r="M10" s="20" t="s">
        <v>619</v>
      </c>
      <c r="N10" s="38" t="s">
        <v>858</v>
      </c>
      <c r="O10" s="19">
        <v>30</v>
      </c>
      <c r="P10" s="19">
        <v>60</v>
      </c>
      <c r="Q10" s="68"/>
      <c r="R10" s="68"/>
      <c r="S10" s="205"/>
      <c r="T10" s="205">
        <v>980</v>
      </c>
      <c r="U10" s="210"/>
      <c r="V10" s="212"/>
      <c r="W10"/>
      <c r="X10"/>
      <c r="Y10"/>
      <c r="Z10"/>
      <c r="AA10"/>
      <c r="AB10"/>
      <c r="AC10"/>
      <c r="AD10"/>
      <c r="AE10" s="216"/>
      <c r="AF10" s="212"/>
      <c r="AG10"/>
      <c r="AH10" s="204" t="s">
        <v>832</v>
      </c>
      <c r="AI10" s="41"/>
      <c r="AJ10" s="41">
        <f>TRANSPOSE(_xlfn.MODE.MULT(AJ2:AJ8))</f>
        <v>30</v>
      </c>
      <c r="AK10" s="41"/>
      <c r="AL10" s="41"/>
      <c r="AM10" s="203"/>
      <c r="AN10" s="214">
        <f>TRANSPOSE(_xlfn.MODE.MULT(AN2:AN8))</f>
        <v>32</v>
      </c>
      <c r="AO10" s="211"/>
      <c r="AP10" s="212"/>
      <c r="AQ10"/>
      <c r="AR10"/>
      <c r="AS10"/>
      <c r="AT10"/>
      <c r="AU10"/>
      <c r="AV10"/>
      <c r="AW10" s="115"/>
      <c r="AX10" s="115"/>
      <c r="AY10" s="211"/>
      <c r="AZ10" s="212"/>
      <c r="BA10"/>
      <c r="BB10"/>
      <c r="BC10"/>
      <c r="BD10"/>
      <c r="BE10"/>
      <c r="BF10"/>
      <c r="BG10"/>
      <c r="BH10" s="221"/>
    </row>
    <row r="11" spans="1:60" s="13" customFormat="1">
      <c r="A11" s="19" t="s">
        <v>77</v>
      </c>
      <c r="B11" s="30" t="s">
        <v>938</v>
      </c>
      <c r="C11" s="20" t="s">
        <v>938</v>
      </c>
      <c r="D11" s="71" t="s">
        <v>819</v>
      </c>
      <c r="E11" s="89"/>
      <c r="F11" s="89">
        <v>365</v>
      </c>
      <c r="G11" s="63">
        <v>0.08</v>
      </c>
      <c r="H11" s="63">
        <v>0.12</v>
      </c>
      <c r="I11" s="200"/>
      <c r="J11" s="200"/>
      <c r="K11" s="210"/>
      <c r="L11" s="209" t="s">
        <v>41</v>
      </c>
      <c r="M11" s="20" t="s">
        <v>623</v>
      </c>
      <c r="N11" s="38" t="s">
        <v>858</v>
      </c>
      <c r="O11" s="19"/>
      <c r="P11" s="19"/>
      <c r="Q11" s="63"/>
      <c r="R11" s="63"/>
      <c r="S11" s="205">
        <v>0.98</v>
      </c>
      <c r="T11" s="205">
        <v>196</v>
      </c>
      <c r="U11" s="210"/>
      <c r="V11" s="212"/>
      <c r="W11"/>
      <c r="X11"/>
      <c r="Y11"/>
      <c r="Z11"/>
      <c r="AA11"/>
      <c r="AB11"/>
      <c r="AC11"/>
      <c r="AD11"/>
      <c r="AE11" s="216"/>
      <c r="AF11" s="212"/>
      <c r="AG11"/>
      <c r="AH11" s="204" t="s">
        <v>833</v>
      </c>
      <c r="AI11" s="41">
        <f t="shared" ref="AI11:AN11" si="3">AVERAGE(AI2:AI8)</f>
        <v>17.333333333333332</v>
      </c>
      <c r="AJ11" s="41">
        <f t="shared" si="3"/>
        <v>30</v>
      </c>
      <c r="AK11" s="207">
        <f t="shared" si="3"/>
        <v>1.97</v>
      </c>
      <c r="AL11" s="207">
        <f t="shared" si="3"/>
        <v>2.2266666666666666</v>
      </c>
      <c r="AM11" s="203">
        <f t="shared" si="3"/>
        <v>12.266666666666667</v>
      </c>
      <c r="AN11" s="214">
        <f t="shared" si="3"/>
        <v>76</v>
      </c>
      <c r="AO11" s="211"/>
      <c r="AP11" s="212"/>
      <c r="AQ11"/>
      <c r="AR11"/>
      <c r="AS11"/>
      <c r="AT11"/>
      <c r="AU11"/>
      <c r="AV11"/>
      <c r="AW11" s="115"/>
      <c r="AX11" s="115"/>
      <c r="AY11" s="211"/>
      <c r="AZ11" s="212"/>
      <c r="BA11"/>
      <c r="BB11"/>
      <c r="BC11"/>
      <c r="BD11"/>
      <c r="BE11"/>
      <c r="BF11"/>
      <c r="BG11"/>
      <c r="BH11" s="221"/>
    </row>
    <row r="12" spans="1:60" s="13" customFormat="1">
      <c r="A12" s="19" t="s">
        <v>77</v>
      </c>
      <c r="B12" s="30" t="s">
        <v>988</v>
      </c>
      <c r="C12" s="20" t="s">
        <v>987</v>
      </c>
      <c r="D12" s="71" t="s">
        <v>1062</v>
      </c>
      <c r="E12" s="89">
        <v>30</v>
      </c>
      <c r="F12" s="89">
        <v>365</v>
      </c>
      <c r="G12" s="63">
        <v>0.11990000000000001</v>
      </c>
      <c r="H12" s="63"/>
      <c r="I12" s="200">
        <v>225</v>
      </c>
      <c r="J12" s="200">
        <v>150000</v>
      </c>
      <c r="K12" s="210"/>
      <c r="L12" s="210" t="s">
        <v>41</v>
      </c>
      <c r="M12" s="30" t="s">
        <v>589</v>
      </c>
      <c r="N12" s="38" t="s">
        <v>857</v>
      </c>
      <c r="O12" s="38"/>
      <c r="P12" s="38">
        <v>30</v>
      </c>
      <c r="Q12" s="63">
        <v>0.1</v>
      </c>
      <c r="R12" s="63">
        <v>0.15</v>
      </c>
      <c r="S12" s="202">
        <v>49</v>
      </c>
      <c r="T12" s="202">
        <v>147</v>
      </c>
      <c r="U12" s="210"/>
      <c r="V12" s="212"/>
      <c r="W12"/>
      <c r="X12"/>
      <c r="Y12"/>
      <c r="Z12"/>
      <c r="AA12"/>
      <c r="AB12"/>
      <c r="AC12"/>
      <c r="AD12"/>
      <c r="AE12" s="216"/>
      <c r="AF12" s="212"/>
      <c r="AG12"/>
      <c r="AH12"/>
      <c r="AI12"/>
      <c r="AJ12"/>
      <c r="AK12"/>
      <c r="AL12"/>
      <c r="AM12"/>
      <c r="AN12"/>
      <c r="AO12" s="211"/>
      <c r="AP12" s="212"/>
      <c r="AQ12"/>
      <c r="AR12"/>
      <c r="AS12"/>
      <c r="AT12"/>
      <c r="AU12"/>
      <c r="AV12"/>
      <c r="AW12" s="115"/>
      <c r="AX12" s="115"/>
      <c r="AY12" s="211"/>
      <c r="AZ12" s="212"/>
      <c r="BA12"/>
      <c r="BB12"/>
      <c r="BC12"/>
      <c r="BD12"/>
      <c r="BE12"/>
      <c r="BF12"/>
      <c r="BG12"/>
      <c r="BH12" s="221"/>
    </row>
    <row r="13" spans="1:60" s="13" customFormat="1">
      <c r="A13" s="19" t="s">
        <v>77</v>
      </c>
      <c r="B13" s="20" t="s">
        <v>242</v>
      </c>
      <c r="C13" s="20" t="s">
        <v>242</v>
      </c>
      <c r="D13" s="19" t="s">
        <v>228</v>
      </c>
      <c r="E13" s="19"/>
      <c r="F13" s="19"/>
      <c r="G13" s="63"/>
      <c r="H13" s="63"/>
      <c r="I13" s="202"/>
      <c r="J13" s="202"/>
      <c r="K13" s="210"/>
      <c r="L13" s="209" t="s">
        <v>41</v>
      </c>
      <c r="M13" s="20" t="s">
        <v>625</v>
      </c>
      <c r="N13" s="38" t="s">
        <v>858</v>
      </c>
      <c r="O13" s="19">
        <v>0</v>
      </c>
      <c r="P13" s="19">
        <v>30</v>
      </c>
      <c r="Q13" s="64"/>
      <c r="R13" s="64"/>
      <c r="S13" s="205">
        <v>0.98</v>
      </c>
      <c r="T13" s="205">
        <v>196</v>
      </c>
      <c r="U13" s="210"/>
      <c r="V13" s="212"/>
      <c r="W13"/>
      <c r="X13"/>
      <c r="Y13"/>
      <c r="Z13"/>
      <c r="AA13"/>
      <c r="AB13"/>
      <c r="AC13"/>
      <c r="AD13"/>
      <c r="AE13" s="216"/>
      <c r="AF13" s="212"/>
      <c r="AG13"/>
      <c r="AH13"/>
      <c r="AI13"/>
      <c r="AJ13"/>
      <c r="AK13"/>
      <c r="AL13"/>
      <c r="AM13"/>
      <c r="AN13"/>
      <c r="AO13" s="211"/>
      <c r="AP13" s="212"/>
      <c r="AQ13"/>
      <c r="AR13"/>
      <c r="AS13"/>
      <c r="AT13"/>
      <c r="AU13"/>
      <c r="AV13"/>
      <c r="AW13" s="115"/>
      <c r="AX13" s="115"/>
      <c r="AY13" s="211"/>
      <c r="AZ13" s="212"/>
      <c r="BA13"/>
      <c r="BB13"/>
      <c r="BC13"/>
      <c r="BD13"/>
      <c r="BE13"/>
      <c r="BF13"/>
      <c r="BG13"/>
      <c r="BH13" s="221"/>
    </row>
    <row r="14" spans="1:60" s="13" customFormat="1">
      <c r="A14" s="19" t="s">
        <v>77</v>
      </c>
      <c r="B14" s="20" t="s">
        <v>260</v>
      </c>
      <c r="C14" s="20" t="s">
        <v>260</v>
      </c>
      <c r="D14" s="19" t="s">
        <v>228</v>
      </c>
      <c r="E14" s="19">
        <v>0</v>
      </c>
      <c r="F14" s="19">
        <v>730</v>
      </c>
      <c r="G14" s="63">
        <v>0.12</v>
      </c>
      <c r="H14" s="68">
        <v>0.3</v>
      </c>
      <c r="I14" s="202">
        <v>375</v>
      </c>
      <c r="J14" s="202">
        <v>4500</v>
      </c>
      <c r="K14" s="210"/>
      <c r="L14" s="209" t="s">
        <v>41</v>
      </c>
      <c r="M14" s="20" t="s">
        <v>629</v>
      </c>
      <c r="N14" s="19" t="s">
        <v>857</v>
      </c>
      <c r="O14" s="19">
        <v>0</v>
      </c>
      <c r="P14" s="19">
        <v>7</v>
      </c>
      <c r="Q14" s="68"/>
      <c r="R14" s="68"/>
      <c r="S14" s="205">
        <v>0.98</v>
      </c>
      <c r="T14" s="205">
        <v>9.7999999999999989</v>
      </c>
      <c r="U14" s="210"/>
      <c r="V14" s="212"/>
      <c r="W14"/>
      <c r="X14"/>
      <c r="Y14"/>
      <c r="Z14"/>
      <c r="AA14"/>
      <c r="AB14"/>
      <c r="AC14"/>
      <c r="AD14"/>
      <c r="AE14" s="216"/>
      <c r="AF14" s="212"/>
      <c r="AG14"/>
      <c r="AH14"/>
      <c r="AI14"/>
      <c r="AJ14"/>
      <c r="AK14"/>
      <c r="AL14"/>
      <c r="AM14"/>
      <c r="AN14"/>
      <c r="AO14" s="211"/>
      <c r="AP14" s="212"/>
      <c r="AQ14"/>
      <c r="AR14"/>
      <c r="AS14"/>
      <c r="AT14"/>
      <c r="AU14"/>
      <c r="AV14"/>
      <c r="AW14" s="115"/>
      <c r="AX14" s="115"/>
      <c r="AY14" s="211"/>
      <c r="AZ14" s="212"/>
      <c r="BA14"/>
      <c r="BB14"/>
      <c r="BC14"/>
      <c r="BD14"/>
      <c r="BE14"/>
      <c r="BF14"/>
      <c r="BG14"/>
      <c r="BH14" s="221"/>
    </row>
    <row r="15" spans="1:60" s="13" customFormat="1">
      <c r="A15" s="19" t="s">
        <v>77</v>
      </c>
      <c r="B15" s="20" t="s">
        <v>256</v>
      </c>
      <c r="C15" s="20" t="s">
        <v>257</v>
      </c>
      <c r="D15" s="19" t="s">
        <v>228</v>
      </c>
      <c r="E15" s="19">
        <v>182.5</v>
      </c>
      <c r="F15" s="19">
        <v>1080</v>
      </c>
      <c r="G15" s="68">
        <v>0.12</v>
      </c>
      <c r="H15" s="68"/>
      <c r="I15" s="202">
        <v>375</v>
      </c>
      <c r="J15" s="202">
        <v>7500</v>
      </c>
      <c r="K15" s="210"/>
      <c r="L15" s="209" t="s">
        <v>41</v>
      </c>
      <c r="M15" s="20" t="s">
        <v>639</v>
      </c>
      <c r="N15" s="19" t="s">
        <v>857</v>
      </c>
      <c r="O15" s="19">
        <v>0</v>
      </c>
      <c r="P15" s="19">
        <v>7</v>
      </c>
      <c r="Q15" s="63">
        <v>5.2</v>
      </c>
      <c r="R15" s="63">
        <v>5.2</v>
      </c>
      <c r="S15" s="205">
        <v>4.8999999999999995</v>
      </c>
      <c r="T15" s="205">
        <v>98</v>
      </c>
      <c r="U15" s="210"/>
      <c r="V15" s="212"/>
      <c r="W15"/>
      <c r="X15"/>
      <c r="Y15"/>
      <c r="Z15"/>
      <c r="AA15"/>
      <c r="AB15"/>
      <c r="AC15"/>
      <c r="AD15"/>
      <c r="AE15" s="216"/>
      <c r="AF15" s="212"/>
      <c r="AG15"/>
      <c r="AH15"/>
      <c r="AI15"/>
      <c r="AJ15"/>
      <c r="AK15"/>
      <c r="AL15"/>
      <c r="AM15"/>
      <c r="AN15"/>
      <c r="AO15" s="211"/>
      <c r="AP15" s="212"/>
      <c r="AQ15"/>
      <c r="AR15"/>
      <c r="AS15"/>
      <c r="AT15"/>
      <c r="AU15"/>
      <c r="AV15"/>
      <c r="AW15" s="115"/>
      <c r="AX15" s="115"/>
      <c r="AY15" s="211"/>
      <c r="AZ15" s="212"/>
      <c r="BA15"/>
      <c r="BB15"/>
      <c r="BC15"/>
      <c r="BD15"/>
      <c r="BE15"/>
      <c r="BF15"/>
      <c r="BG15"/>
      <c r="BH15" s="221"/>
    </row>
    <row r="16" spans="1:60" s="13" customFormat="1">
      <c r="A16" s="19" t="s">
        <v>77</v>
      </c>
      <c r="B16" s="20" t="s">
        <v>214</v>
      </c>
      <c r="C16" s="20" t="s">
        <v>214</v>
      </c>
      <c r="D16" s="38" t="s">
        <v>858</v>
      </c>
      <c r="E16" s="19">
        <v>365</v>
      </c>
      <c r="F16" s="19">
        <f>6*365</f>
        <v>2190</v>
      </c>
      <c r="G16" s="68">
        <v>0.1149</v>
      </c>
      <c r="H16" s="68">
        <v>0.35</v>
      </c>
      <c r="I16" s="202">
        <v>375</v>
      </c>
      <c r="J16" s="202">
        <v>75000</v>
      </c>
      <c r="K16" s="210"/>
      <c r="L16" s="209" t="s">
        <v>41</v>
      </c>
      <c r="M16" s="20" t="s">
        <v>642</v>
      </c>
      <c r="N16" s="19" t="s">
        <v>228</v>
      </c>
      <c r="O16" s="19">
        <v>30</v>
      </c>
      <c r="P16" s="19">
        <v>30</v>
      </c>
      <c r="Q16" s="63">
        <v>0.3</v>
      </c>
      <c r="R16" s="63">
        <v>0.3</v>
      </c>
      <c r="S16" s="205">
        <v>19.599999999999998</v>
      </c>
      <c r="T16" s="205">
        <v>196</v>
      </c>
      <c r="U16" s="210"/>
      <c r="V16" s="212"/>
      <c r="W16"/>
      <c r="X16"/>
      <c r="Y16"/>
      <c r="Z16"/>
      <c r="AA16"/>
      <c r="AB16"/>
      <c r="AC16"/>
      <c r="AD16"/>
      <c r="AE16" s="216"/>
      <c r="AF16" s="212"/>
      <c r="AG16"/>
      <c r="AH16"/>
      <c r="AI16"/>
      <c r="AJ16"/>
      <c r="AK16"/>
      <c r="AL16"/>
      <c r="AM16"/>
      <c r="AN16"/>
      <c r="AO16" s="211"/>
      <c r="AP16" s="212"/>
      <c r="AQ16"/>
      <c r="AR16"/>
      <c r="AS16"/>
      <c r="AT16"/>
      <c r="AU16"/>
      <c r="AV16"/>
      <c r="AW16" s="115"/>
      <c r="AX16" s="115"/>
      <c r="AY16" s="211"/>
      <c r="AZ16" s="212"/>
      <c r="BA16"/>
      <c r="BB16"/>
      <c r="BC16"/>
      <c r="BD16"/>
      <c r="BE16"/>
      <c r="BF16"/>
      <c r="BG16"/>
      <c r="BH16" s="221"/>
    </row>
    <row r="17" spans="1:60" s="13" customFormat="1">
      <c r="A17" s="19" t="s">
        <v>77</v>
      </c>
      <c r="B17" s="20" t="s">
        <v>266</v>
      </c>
      <c r="C17" s="20" t="s">
        <v>267</v>
      </c>
      <c r="D17" s="19" t="s">
        <v>228</v>
      </c>
      <c r="E17" s="19">
        <v>90</v>
      </c>
      <c r="F17" s="19">
        <v>730</v>
      </c>
      <c r="G17" s="63">
        <v>0.12</v>
      </c>
      <c r="H17" s="63">
        <v>0.24</v>
      </c>
      <c r="I17" s="202">
        <v>375</v>
      </c>
      <c r="J17" s="202">
        <v>4500</v>
      </c>
      <c r="K17" s="210"/>
      <c r="L17" s="209" t="s">
        <v>41</v>
      </c>
      <c r="M17" s="20" t="s">
        <v>646</v>
      </c>
      <c r="N17" s="19" t="s">
        <v>228</v>
      </c>
      <c r="O17" s="19">
        <v>0</v>
      </c>
      <c r="P17" s="19">
        <v>28</v>
      </c>
      <c r="Q17" s="63">
        <v>0.06</v>
      </c>
      <c r="R17" s="63">
        <v>0.1</v>
      </c>
      <c r="S17" s="205"/>
      <c r="T17" s="205"/>
      <c r="U17" s="210"/>
      <c r="V17" s="212"/>
      <c r="W17"/>
      <c r="X17"/>
      <c r="Y17"/>
      <c r="Z17"/>
      <c r="AA17"/>
      <c r="AB17"/>
      <c r="AC17"/>
      <c r="AD17"/>
      <c r="AE17" s="216"/>
      <c r="AF17" s="212"/>
      <c r="AG17"/>
      <c r="AH17"/>
      <c r="AI17"/>
      <c r="AJ17"/>
      <c r="AK17"/>
      <c r="AL17"/>
      <c r="AM17"/>
      <c r="AN17"/>
      <c r="AO17" s="211"/>
      <c r="AP17" s="212"/>
      <c r="AQ17"/>
      <c r="AR17"/>
      <c r="AS17"/>
      <c r="AT17"/>
      <c r="AU17"/>
      <c r="AV17"/>
      <c r="AW17" s="115"/>
      <c r="AX17" s="115"/>
      <c r="AY17" s="211"/>
      <c r="AZ17" s="212"/>
      <c r="BA17"/>
      <c r="BB17"/>
      <c r="BC17"/>
      <c r="BD17"/>
      <c r="BE17"/>
      <c r="BF17"/>
      <c r="BG17"/>
      <c r="BH17" s="221"/>
    </row>
    <row r="18" spans="1:60" s="13" customFormat="1">
      <c r="A18" s="19" t="s">
        <v>77</v>
      </c>
      <c r="B18" s="30" t="s">
        <v>941</v>
      </c>
      <c r="C18" s="20" t="s">
        <v>941</v>
      </c>
      <c r="D18" s="71" t="s">
        <v>228</v>
      </c>
      <c r="E18" s="89"/>
      <c r="F18" s="89"/>
      <c r="G18" s="63">
        <v>0.16</v>
      </c>
      <c r="H18" s="63">
        <v>0.24</v>
      </c>
      <c r="I18" s="200">
        <v>1500</v>
      </c>
      <c r="J18" s="200">
        <v>750000</v>
      </c>
      <c r="K18" s="210"/>
      <c r="L18" s="209" t="s">
        <v>41</v>
      </c>
      <c r="M18" s="30" t="s">
        <v>650</v>
      </c>
      <c r="N18" s="38" t="s">
        <v>858</v>
      </c>
      <c r="O18" s="38">
        <v>0</v>
      </c>
      <c r="P18" s="38">
        <v>30</v>
      </c>
      <c r="Q18" s="110">
        <v>7.4999999999999997E-2</v>
      </c>
      <c r="R18" s="110">
        <v>0.1</v>
      </c>
      <c r="S18" s="202"/>
      <c r="T18" s="202">
        <v>245</v>
      </c>
      <c r="U18" s="210"/>
      <c r="V18" s="212"/>
      <c r="W18"/>
      <c r="X18"/>
      <c r="Y18"/>
      <c r="Z18"/>
      <c r="AA18"/>
      <c r="AB18"/>
      <c r="AC18"/>
      <c r="AD18"/>
      <c r="AE18" s="216"/>
      <c r="AF18" s="212"/>
      <c r="AG18"/>
      <c r="AH18"/>
      <c r="AI18"/>
      <c r="AJ18"/>
      <c r="AK18"/>
      <c r="AL18"/>
      <c r="AM18"/>
      <c r="AN18"/>
      <c r="AO18" s="211"/>
      <c r="AP18" s="212"/>
      <c r="AQ18"/>
      <c r="AR18"/>
      <c r="AS18"/>
      <c r="AT18"/>
      <c r="AU18"/>
      <c r="AV18"/>
      <c r="AW18" s="115"/>
      <c r="AX18" s="115"/>
      <c r="AY18" s="211"/>
      <c r="AZ18" s="212"/>
      <c r="BA18"/>
      <c r="BB18"/>
      <c r="BC18"/>
      <c r="BD18"/>
      <c r="BE18"/>
      <c r="BF18"/>
      <c r="BG18"/>
      <c r="BH18" s="221"/>
    </row>
    <row r="19" spans="1:60" s="13" customFormat="1" ht="15.75" thickBot="1">
      <c r="A19" s="19" t="s">
        <v>77</v>
      </c>
      <c r="B19" s="30" t="s">
        <v>942</v>
      </c>
      <c r="C19" s="20" t="s">
        <v>942</v>
      </c>
      <c r="D19" s="71" t="s">
        <v>858</v>
      </c>
      <c r="E19" s="89"/>
      <c r="F19" s="89">
        <v>365</v>
      </c>
      <c r="G19" s="63">
        <v>0.18</v>
      </c>
      <c r="H19" s="63">
        <v>0.24</v>
      </c>
      <c r="I19" s="200"/>
      <c r="J19" s="200">
        <v>375000</v>
      </c>
      <c r="K19" s="210"/>
      <c r="L19" s="224" t="s">
        <v>41</v>
      </c>
      <c r="M19" s="225" t="s">
        <v>580</v>
      </c>
      <c r="N19" s="226" t="s">
        <v>228</v>
      </c>
      <c r="O19" s="226"/>
      <c r="P19" s="226"/>
      <c r="Q19" s="227"/>
      <c r="R19" s="227"/>
      <c r="S19" s="228"/>
      <c r="T19" s="229"/>
      <c r="U19" s="210"/>
      <c r="V19" s="212"/>
      <c r="W19"/>
      <c r="X19"/>
      <c r="Y19"/>
      <c r="Z19"/>
      <c r="AA19"/>
      <c r="AB19"/>
      <c r="AC19"/>
      <c r="AD19"/>
      <c r="AE19" s="216"/>
      <c r="AF19" s="212"/>
      <c r="AG19"/>
      <c r="AH19"/>
      <c r="AI19"/>
      <c r="AJ19"/>
      <c r="AK19"/>
      <c r="AL19"/>
      <c r="AM19"/>
      <c r="AN19"/>
      <c r="AO19" s="211"/>
      <c r="AP19" s="212"/>
      <c r="AQ19"/>
      <c r="AR19"/>
      <c r="AS19"/>
      <c r="AT19"/>
      <c r="AU19"/>
      <c r="AV19"/>
      <c r="AW19" s="115"/>
      <c r="AX19" s="115"/>
      <c r="AY19" s="211"/>
      <c r="AZ19" s="212"/>
      <c r="BA19"/>
      <c r="BB19"/>
      <c r="BC19"/>
      <c r="BD19"/>
      <c r="BE19"/>
      <c r="BF19"/>
      <c r="BG19"/>
      <c r="BH19" s="221"/>
    </row>
    <row r="20" spans="1:60" s="13" customFormat="1">
      <c r="A20" s="19" t="s">
        <v>77</v>
      </c>
      <c r="B20" s="20" t="s">
        <v>258</v>
      </c>
      <c r="C20" s="20" t="s">
        <v>258</v>
      </c>
      <c r="D20" s="19" t="s">
        <v>228</v>
      </c>
      <c r="E20" s="19"/>
      <c r="F20" s="19"/>
      <c r="G20" s="63"/>
      <c r="H20" s="63"/>
      <c r="I20" s="202">
        <v>450</v>
      </c>
      <c r="J20" s="202">
        <v>3000</v>
      </c>
      <c r="K20" s="210"/>
      <c r="L20" s="211"/>
      <c r="U20" s="210"/>
      <c r="V20" s="212"/>
      <c r="W20"/>
      <c r="X20"/>
      <c r="Y20"/>
      <c r="Z20"/>
      <c r="AA20"/>
      <c r="AB20"/>
      <c r="AC20"/>
      <c r="AD20"/>
      <c r="AE20" s="216"/>
      <c r="AF20" s="212"/>
      <c r="AG20"/>
      <c r="AH20"/>
      <c r="AI20"/>
      <c r="AJ20"/>
      <c r="AK20"/>
      <c r="AL20"/>
      <c r="AM20"/>
      <c r="AN20"/>
      <c r="AO20" s="211"/>
      <c r="AP20" s="212"/>
      <c r="AQ20"/>
      <c r="AR20"/>
      <c r="AS20"/>
      <c r="AT20"/>
      <c r="AU20"/>
      <c r="AV20"/>
      <c r="AW20" s="115"/>
      <c r="AX20" s="115"/>
      <c r="AY20" s="211"/>
      <c r="AZ20" s="212"/>
      <c r="BA20"/>
      <c r="BB20"/>
      <c r="BC20"/>
      <c r="BD20"/>
      <c r="BE20"/>
      <c r="BF20"/>
      <c r="BG20"/>
      <c r="BH20" s="221"/>
    </row>
    <row r="21" spans="1:60">
      <c r="A21" s="19" t="s">
        <v>77</v>
      </c>
      <c r="B21" s="30" t="s">
        <v>944</v>
      </c>
      <c r="C21" s="20" t="s">
        <v>944</v>
      </c>
      <c r="D21" s="71" t="s">
        <v>819</v>
      </c>
      <c r="E21" s="89">
        <f>3*30</f>
        <v>90</v>
      </c>
      <c r="F21" s="89">
        <v>365</v>
      </c>
      <c r="G21" s="63">
        <v>0.05</v>
      </c>
      <c r="H21" s="63">
        <v>0.05</v>
      </c>
      <c r="I21" s="200">
        <v>15</v>
      </c>
      <c r="J21" s="200">
        <v>1500</v>
      </c>
      <c r="K21" s="210"/>
      <c r="N21" s="204" t="s">
        <v>831</v>
      </c>
      <c r="O21" s="41">
        <f t="shared" ref="O21:T21" si="4">MEDIAN(O2:O20)</f>
        <v>0</v>
      </c>
      <c r="P21" s="41">
        <f t="shared" si="4"/>
        <v>30</v>
      </c>
      <c r="Q21" s="42">
        <f t="shared" si="4"/>
        <v>8.7499999999999994E-2</v>
      </c>
      <c r="R21" s="42">
        <f t="shared" si="4"/>
        <v>0.14000000000000001</v>
      </c>
      <c r="S21" s="203">
        <f t="shared" si="4"/>
        <v>3.6749999999999998</v>
      </c>
      <c r="T21" s="203">
        <f t="shared" si="4"/>
        <v>196</v>
      </c>
      <c r="U21" s="210"/>
      <c r="AE21" s="216"/>
    </row>
    <row r="22" spans="1:60">
      <c r="A22" s="19" t="s">
        <v>77</v>
      </c>
      <c r="B22" s="20" t="s">
        <v>247</v>
      </c>
      <c r="C22" s="20" t="s">
        <v>247</v>
      </c>
      <c r="D22" s="19" t="s">
        <v>819</v>
      </c>
      <c r="E22" s="19">
        <v>90</v>
      </c>
      <c r="F22" s="19">
        <v>365</v>
      </c>
      <c r="G22" s="63"/>
      <c r="H22" s="63"/>
      <c r="I22" s="202">
        <v>22.484999999999999</v>
      </c>
      <c r="J22" s="202">
        <v>450</v>
      </c>
      <c r="K22" s="210"/>
      <c r="N22" s="204" t="s">
        <v>832</v>
      </c>
      <c r="O22" s="41">
        <f t="shared" ref="O22:T22" si="5">TRANSPOSE(_xlfn.MODE.MULT(O2:O20))</f>
        <v>0</v>
      </c>
      <c r="P22" s="41">
        <f t="shared" si="5"/>
        <v>30</v>
      </c>
      <c r="Q22" s="42">
        <f t="shared" si="5"/>
        <v>0</v>
      </c>
      <c r="R22" s="42">
        <f t="shared" si="5"/>
        <v>0.14000000000000001</v>
      </c>
      <c r="S22" s="203">
        <f t="shared" si="5"/>
        <v>0.98</v>
      </c>
      <c r="T22" s="203">
        <f t="shared" si="5"/>
        <v>196</v>
      </c>
      <c r="U22" s="210"/>
      <c r="AE22" s="216"/>
    </row>
    <row r="23" spans="1:60">
      <c r="A23" s="19" t="s">
        <v>77</v>
      </c>
      <c r="B23" s="30" t="s">
        <v>1030</v>
      </c>
      <c r="C23" s="20" t="s">
        <v>946</v>
      </c>
      <c r="D23" s="71" t="s">
        <v>819</v>
      </c>
      <c r="E23" s="89">
        <v>0</v>
      </c>
      <c r="F23" s="89">
        <v>19</v>
      </c>
      <c r="G23" s="63"/>
      <c r="H23" s="63"/>
      <c r="I23" s="200"/>
      <c r="J23" s="200">
        <v>37.5</v>
      </c>
      <c r="K23" s="210"/>
      <c r="N23" s="204" t="s">
        <v>833</v>
      </c>
      <c r="O23" s="41">
        <f t="shared" ref="O23:T23" si="6">AVERAGE(O2:O20)</f>
        <v>13.153846153846153</v>
      </c>
      <c r="P23" s="41">
        <f t="shared" si="6"/>
        <v>112.28571428571429</v>
      </c>
      <c r="Q23" s="42">
        <f t="shared" si="6"/>
        <v>0.73427500000000001</v>
      </c>
      <c r="R23" s="42">
        <f t="shared" si="6"/>
        <v>0.63992727272727268</v>
      </c>
      <c r="S23" s="203">
        <f t="shared" si="6"/>
        <v>8.6974999999999998</v>
      </c>
      <c r="T23" s="203">
        <f t="shared" si="6"/>
        <v>4896.08</v>
      </c>
      <c r="U23" s="210"/>
      <c r="AE23" s="216"/>
    </row>
    <row r="24" spans="1:60">
      <c r="A24" s="19" t="s">
        <v>77</v>
      </c>
      <c r="B24" s="20" t="s">
        <v>227</v>
      </c>
      <c r="C24" s="20" t="s">
        <v>227</v>
      </c>
      <c r="D24" s="19" t="s">
        <v>228</v>
      </c>
      <c r="E24" s="19">
        <v>182.5</v>
      </c>
      <c r="F24" s="19">
        <v>1080</v>
      </c>
      <c r="G24" s="68">
        <v>0.2</v>
      </c>
      <c r="H24" s="68">
        <v>0.24</v>
      </c>
      <c r="I24" s="202">
        <v>375</v>
      </c>
      <c r="J24" s="202">
        <v>75000</v>
      </c>
      <c r="K24" s="210"/>
      <c r="U24" s="210"/>
      <c r="AE24" s="216"/>
    </row>
    <row r="25" spans="1:60">
      <c r="A25" s="19" t="s">
        <v>77</v>
      </c>
      <c r="B25" s="20" t="s">
        <v>239</v>
      </c>
      <c r="C25" s="20" t="s">
        <v>239</v>
      </c>
      <c r="D25" s="19" t="s">
        <v>228</v>
      </c>
      <c r="E25" s="19">
        <v>90</v>
      </c>
      <c r="F25" s="19">
        <v>540</v>
      </c>
      <c r="G25" s="68">
        <v>0.125</v>
      </c>
      <c r="H25" s="68">
        <v>0.3</v>
      </c>
      <c r="I25" s="202">
        <v>375</v>
      </c>
      <c r="J25" s="202">
        <v>3750</v>
      </c>
      <c r="K25" s="210"/>
      <c r="U25" s="210"/>
      <c r="AE25" s="216"/>
    </row>
    <row r="26" spans="1:60">
      <c r="A26" s="19" t="s">
        <v>77</v>
      </c>
      <c r="B26" s="20" t="s">
        <v>287</v>
      </c>
      <c r="C26" s="20" t="s">
        <v>288</v>
      </c>
      <c r="D26" s="38" t="s">
        <v>858</v>
      </c>
      <c r="E26" s="19">
        <v>30</v>
      </c>
      <c r="F26" s="19">
        <v>365</v>
      </c>
      <c r="G26" s="63"/>
      <c r="H26" s="63"/>
      <c r="I26" s="202">
        <v>750</v>
      </c>
      <c r="J26" s="202">
        <v>150000</v>
      </c>
      <c r="K26" s="210"/>
      <c r="U26" s="210"/>
      <c r="AE26" s="216"/>
    </row>
    <row r="27" spans="1:60">
      <c r="A27" s="19" t="s">
        <v>77</v>
      </c>
      <c r="B27" s="30" t="s">
        <v>948</v>
      </c>
      <c r="C27" s="20" t="s">
        <v>948</v>
      </c>
      <c r="D27" s="71" t="s">
        <v>228</v>
      </c>
      <c r="E27" s="89">
        <f>3*30</f>
        <v>90</v>
      </c>
      <c r="F27" s="89">
        <f>10*365</f>
        <v>3650</v>
      </c>
      <c r="G27" s="159">
        <v>0.12</v>
      </c>
      <c r="H27" s="159">
        <v>0.3</v>
      </c>
      <c r="I27" s="200">
        <v>150</v>
      </c>
      <c r="J27" s="200">
        <v>37500</v>
      </c>
      <c r="K27" s="210"/>
      <c r="U27" s="210"/>
      <c r="AE27" s="216"/>
    </row>
    <row r="28" spans="1:60">
      <c r="A28" s="19" t="s">
        <v>77</v>
      </c>
      <c r="B28" s="20" t="s">
        <v>319</v>
      </c>
      <c r="C28" s="20" t="s">
        <v>264</v>
      </c>
      <c r="D28" s="38" t="s">
        <v>858</v>
      </c>
      <c r="E28" s="19">
        <v>61</v>
      </c>
      <c r="F28" s="19">
        <v>90</v>
      </c>
      <c r="G28" s="63">
        <v>0.36499999999999999</v>
      </c>
      <c r="H28" s="63">
        <v>3.6</v>
      </c>
      <c r="I28" s="202">
        <v>75</v>
      </c>
      <c r="J28" s="202">
        <v>1500</v>
      </c>
      <c r="K28" s="210"/>
      <c r="U28" s="210"/>
      <c r="AE28" s="216"/>
    </row>
    <row r="29" spans="1:60">
      <c r="A29" s="19" t="s">
        <v>77</v>
      </c>
      <c r="B29" s="20" t="s">
        <v>274</v>
      </c>
      <c r="C29" s="20" t="s">
        <v>272</v>
      </c>
      <c r="D29" s="38" t="s">
        <v>858</v>
      </c>
      <c r="E29" s="19">
        <v>182.5</v>
      </c>
      <c r="F29" s="19">
        <v>240</v>
      </c>
      <c r="G29" s="63"/>
      <c r="H29" s="63"/>
      <c r="I29" s="202">
        <v>3000</v>
      </c>
      <c r="J29" s="202">
        <v>150000</v>
      </c>
    </row>
    <row r="30" spans="1:60">
      <c r="A30" s="38" t="s">
        <v>77</v>
      </c>
      <c r="B30" s="30" t="s">
        <v>1269</v>
      </c>
      <c r="C30" s="30" t="s">
        <v>1269</v>
      </c>
      <c r="D30" s="112" t="s">
        <v>858</v>
      </c>
      <c r="E30" s="146"/>
      <c r="F30" s="146"/>
      <c r="G30" s="110">
        <v>0.14000000000000001</v>
      </c>
      <c r="H30" s="110">
        <v>0.24</v>
      </c>
      <c r="I30" s="200">
        <v>750</v>
      </c>
      <c r="J30" s="200">
        <v>7500</v>
      </c>
    </row>
    <row r="31" spans="1:60">
      <c r="A31" s="38" t="s">
        <v>77</v>
      </c>
      <c r="B31" s="30" t="s">
        <v>249</v>
      </c>
      <c r="C31" s="30" t="s">
        <v>249</v>
      </c>
      <c r="D31" s="38" t="s">
        <v>228</v>
      </c>
      <c r="E31" s="38">
        <v>1</v>
      </c>
      <c r="F31" s="38">
        <v>30</v>
      </c>
      <c r="G31" s="64"/>
      <c r="H31" s="64"/>
      <c r="I31" s="202">
        <v>300</v>
      </c>
      <c r="J31" s="202">
        <v>750</v>
      </c>
    </row>
    <row r="32" spans="1:60">
      <c r="A32" s="38" t="s">
        <v>77</v>
      </c>
      <c r="B32" s="30" t="s">
        <v>397</v>
      </c>
      <c r="C32" s="30" t="s">
        <v>244</v>
      </c>
      <c r="D32" s="38" t="s">
        <v>819</v>
      </c>
      <c r="E32" s="38">
        <v>182.5</v>
      </c>
      <c r="F32" s="38">
        <v>365</v>
      </c>
      <c r="G32" s="110">
        <v>0.15</v>
      </c>
      <c r="H32" s="110">
        <v>0.15</v>
      </c>
      <c r="I32" s="202">
        <v>150</v>
      </c>
      <c r="J32" s="202">
        <v>450</v>
      </c>
      <c r="K32" s="208"/>
      <c r="U32" s="208"/>
      <c r="AE32" s="218"/>
    </row>
    <row r="33" spans="1:31">
      <c r="A33" s="38" t="s">
        <v>77</v>
      </c>
      <c r="B33" s="44" t="s">
        <v>950</v>
      </c>
      <c r="C33" s="44" t="s">
        <v>950</v>
      </c>
      <c r="D33" s="92" t="s">
        <v>228</v>
      </c>
      <c r="E33" s="146">
        <f>6*30</f>
        <v>180</v>
      </c>
      <c r="F33" s="146">
        <f>36*30</f>
        <v>1080</v>
      </c>
      <c r="G33" s="92">
        <v>0.15</v>
      </c>
      <c r="H33" s="92">
        <v>0.36</v>
      </c>
      <c r="I33" s="202">
        <v>75</v>
      </c>
      <c r="J33" s="202">
        <v>7500</v>
      </c>
      <c r="K33" s="210"/>
      <c r="U33" s="210"/>
      <c r="AE33" s="216"/>
    </row>
    <row r="34" spans="1:31">
      <c r="A34" s="38" t="s">
        <v>77</v>
      </c>
      <c r="B34" s="30" t="s">
        <v>251</v>
      </c>
      <c r="C34" s="30" t="s">
        <v>252</v>
      </c>
      <c r="D34" s="38" t="s">
        <v>858</v>
      </c>
      <c r="E34" s="38"/>
      <c r="F34" s="38">
        <v>30</v>
      </c>
      <c r="G34" s="110">
        <v>0.36499999999999999</v>
      </c>
      <c r="H34" s="110">
        <v>3.65</v>
      </c>
      <c r="I34" s="202">
        <v>150</v>
      </c>
      <c r="J34" s="202">
        <v>15000</v>
      </c>
      <c r="K34" s="210"/>
      <c r="U34" s="210"/>
      <c r="AE34" s="216"/>
    </row>
    <row r="35" spans="1:31">
      <c r="A35" s="38" t="s">
        <v>77</v>
      </c>
      <c r="B35" s="30" t="s">
        <v>190</v>
      </c>
      <c r="C35" s="30" t="s">
        <v>190</v>
      </c>
      <c r="D35" s="38" t="s">
        <v>819</v>
      </c>
      <c r="E35" s="38"/>
      <c r="F35" s="38"/>
      <c r="G35" s="110">
        <v>0</v>
      </c>
      <c r="H35" s="110">
        <v>0.2</v>
      </c>
      <c r="I35" s="202"/>
      <c r="J35" s="202"/>
      <c r="K35" s="210"/>
      <c r="U35" s="210"/>
      <c r="AE35" s="216"/>
    </row>
    <row r="36" spans="1:31">
      <c r="A36" s="19" t="s">
        <v>77</v>
      </c>
      <c r="B36" s="20" t="s">
        <v>199</v>
      </c>
      <c r="C36" s="20" t="s">
        <v>200</v>
      </c>
      <c r="D36" s="19" t="s">
        <v>228</v>
      </c>
      <c r="E36" s="19">
        <v>1</v>
      </c>
      <c r="F36" s="19">
        <v>30</v>
      </c>
      <c r="G36" s="63">
        <v>0.36499999999999999</v>
      </c>
      <c r="H36" s="63">
        <v>1.095</v>
      </c>
      <c r="I36" s="202">
        <v>1.4999999999999999E-2</v>
      </c>
      <c r="J36" s="202">
        <v>900</v>
      </c>
      <c r="K36" s="210"/>
      <c r="U36" s="210"/>
      <c r="AE36" s="216"/>
    </row>
    <row r="37" spans="1:31">
      <c r="A37" s="38" t="s">
        <v>77</v>
      </c>
      <c r="B37" s="30" t="s">
        <v>457</v>
      </c>
      <c r="C37" s="30" t="s">
        <v>457</v>
      </c>
      <c r="D37" s="38" t="s">
        <v>228</v>
      </c>
      <c r="E37" s="38">
        <v>182.5</v>
      </c>
      <c r="F37" s="38">
        <v>1080</v>
      </c>
      <c r="G37" s="110"/>
      <c r="H37" s="110"/>
      <c r="I37" s="202">
        <v>450</v>
      </c>
      <c r="J37" s="230">
        <v>7500</v>
      </c>
      <c r="K37" s="210"/>
      <c r="U37" s="210"/>
      <c r="AE37" s="216"/>
    </row>
    <row r="38" spans="1:31" ht="15.75" thickBot="1">
      <c r="A38" s="226" t="s">
        <v>77</v>
      </c>
      <c r="B38" s="225" t="s">
        <v>197</v>
      </c>
      <c r="C38" s="225" t="s">
        <v>197</v>
      </c>
      <c r="D38" s="226" t="s">
        <v>819</v>
      </c>
      <c r="E38" s="226">
        <v>365</v>
      </c>
      <c r="F38" s="226">
        <v>1080</v>
      </c>
      <c r="G38" s="231">
        <f>0.025*12</f>
        <v>0.30000000000000004</v>
      </c>
      <c r="H38" s="231">
        <f>0.025*12</f>
        <v>0.30000000000000004</v>
      </c>
      <c r="I38" s="232">
        <v>1125</v>
      </c>
      <c r="J38" s="233">
        <v>225000</v>
      </c>
      <c r="K38" s="210"/>
      <c r="U38" s="210"/>
      <c r="AE38" s="216"/>
    </row>
    <row r="39" spans="1:31">
      <c r="K39" s="210"/>
      <c r="U39" s="210"/>
      <c r="AE39" s="216"/>
    </row>
    <row r="40" spans="1:31">
      <c r="D40" s="204" t="s">
        <v>831</v>
      </c>
      <c r="E40" s="41">
        <f t="shared" ref="E40:J40" si="7">MEDIAN(E2:E38)</f>
        <v>90</v>
      </c>
      <c r="F40" s="41">
        <f t="shared" si="7"/>
        <v>365</v>
      </c>
      <c r="G40" s="42">
        <f t="shared" si="7"/>
        <v>0.13250000000000001</v>
      </c>
      <c r="H40" s="42">
        <f t="shared" si="7"/>
        <v>0.25</v>
      </c>
      <c r="I40" s="203">
        <f t="shared" si="7"/>
        <v>375</v>
      </c>
      <c r="J40" s="203">
        <f t="shared" si="7"/>
        <v>6000</v>
      </c>
      <c r="K40" s="210"/>
      <c r="U40" s="210"/>
      <c r="AE40" s="216"/>
    </row>
    <row r="41" spans="1:31">
      <c r="D41" s="204" t="s">
        <v>832</v>
      </c>
      <c r="E41" s="41">
        <f t="shared" ref="E41:J41" si="8">TRANSPOSE(_xlfn.MODE.MULT(E2:E38))</f>
        <v>182.5</v>
      </c>
      <c r="F41" s="41">
        <f t="shared" si="8"/>
        <v>365</v>
      </c>
      <c r="G41" s="42">
        <f t="shared" si="8"/>
        <v>0.12</v>
      </c>
      <c r="H41" s="42">
        <f t="shared" si="8"/>
        <v>0.24</v>
      </c>
      <c r="I41" s="203">
        <f t="shared" si="8"/>
        <v>375</v>
      </c>
      <c r="J41" s="203">
        <f t="shared" si="8"/>
        <v>1500</v>
      </c>
      <c r="K41" s="208"/>
      <c r="U41" s="208"/>
      <c r="AE41" s="218"/>
    </row>
    <row r="42" spans="1:31">
      <c r="D42" s="204" t="s">
        <v>833</v>
      </c>
      <c r="E42" s="41">
        <f t="shared" ref="E42:J42" si="9">AVERAGE(E2:E38)</f>
        <v>106.88</v>
      </c>
      <c r="F42" s="41">
        <f t="shared" si="9"/>
        <v>689.9655172413793</v>
      </c>
      <c r="G42" s="42">
        <f t="shared" si="9"/>
        <v>0.15956538461538461</v>
      </c>
      <c r="H42" s="42">
        <f t="shared" si="9"/>
        <v>0.54860000000000009</v>
      </c>
      <c r="I42" s="203">
        <f t="shared" si="9"/>
        <v>475.08620689655174</v>
      </c>
      <c r="J42" s="203">
        <f t="shared" si="9"/>
        <v>69343.359375</v>
      </c>
      <c r="K42" s="210"/>
      <c r="U42" s="210"/>
      <c r="AE42" s="216"/>
    </row>
    <row r="43" spans="1:31">
      <c r="K43" s="210"/>
      <c r="U43" s="210"/>
      <c r="AE43" s="216"/>
    </row>
    <row r="44" spans="1:31">
      <c r="K44" s="210"/>
      <c r="U44" s="210"/>
      <c r="AE44" s="216"/>
    </row>
    <row r="45" spans="1:31">
      <c r="K45" s="210"/>
      <c r="U45" s="210"/>
      <c r="AE45" s="216"/>
    </row>
    <row r="46" spans="1:31">
      <c r="K46" s="210"/>
      <c r="U46" s="210"/>
      <c r="AE46" s="216"/>
    </row>
    <row r="47" spans="1:31">
      <c r="K47" s="210"/>
      <c r="U47" s="210"/>
      <c r="AE47" s="216"/>
    </row>
    <row r="48" spans="1:31">
      <c r="K48" s="210"/>
      <c r="U48" s="210"/>
      <c r="AE48" s="216"/>
    </row>
    <row r="49" spans="11:31">
      <c r="K49" s="210"/>
      <c r="U49" s="210"/>
      <c r="AE49" s="216"/>
    </row>
    <row r="50" spans="11:31">
      <c r="K50" s="208"/>
      <c r="U50" s="208"/>
      <c r="AE50" s="218"/>
    </row>
    <row r="51" spans="11:31">
      <c r="K51" s="210"/>
      <c r="U51" s="210"/>
      <c r="AE51" s="216"/>
    </row>
    <row r="52" spans="11:31">
      <c r="K52" s="210"/>
      <c r="U52" s="210"/>
      <c r="AE52" s="216"/>
    </row>
    <row r="53" spans="11:31">
      <c r="K53" s="208"/>
      <c r="U53" s="208"/>
      <c r="AE53" s="218"/>
    </row>
    <row r="54" spans="11:31">
      <c r="K54" s="210"/>
      <c r="U54" s="210"/>
      <c r="AE54" s="216"/>
    </row>
  </sheetData>
  <hyperlinks>
    <hyperlink ref="E19" r:id="rId1" display="http://www.financialexpress.com/industry/banking-finance/how-indifi-technologies-helps-you-in-getting-small-loan/264668/"/>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8"/>
  <sheetViews>
    <sheetView workbookViewId="0">
      <selection activeCell="H12" sqref="H12"/>
    </sheetView>
  </sheetViews>
  <sheetFormatPr defaultColWidth="8.85546875" defaultRowHeight="15"/>
  <sheetData>
    <row r="1" spans="1:84" ht="15" customHeight="1">
      <c r="A1" s="259" t="s">
        <v>0</v>
      </c>
      <c r="B1" s="260"/>
      <c r="C1" s="260"/>
      <c r="D1" s="260"/>
      <c r="E1" s="260"/>
      <c r="F1" s="261"/>
      <c r="G1" s="262" t="s">
        <v>4</v>
      </c>
      <c r="H1" s="263"/>
      <c r="I1" s="263"/>
      <c r="J1" s="263"/>
      <c r="K1" s="263"/>
      <c r="L1" s="263"/>
      <c r="M1" s="263"/>
      <c r="N1" s="263"/>
      <c r="O1" s="263"/>
      <c r="P1" s="263"/>
      <c r="Q1" s="264"/>
      <c r="R1" s="265" t="s">
        <v>6</v>
      </c>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7"/>
      <c r="AV1" s="14" t="s">
        <v>81</v>
      </c>
      <c r="AW1" s="15"/>
      <c r="AX1" s="16"/>
      <c r="AY1" s="268"/>
      <c r="AZ1" s="268"/>
      <c r="BA1" s="268"/>
      <c r="BB1" s="268"/>
      <c r="BC1" s="268"/>
      <c r="BD1" s="268"/>
      <c r="BE1" s="268"/>
      <c r="BF1" s="268"/>
      <c r="BG1" s="268"/>
      <c r="BH1" s="268"/>
      <c r="BI1" s="269" t="s">
        <v>11</v>
      </c>
      <c r="BJ1" s="270"/>
      <c r="BK1" s="270"/>
      <c r="BL1" s="270"/>
      <c r="BM1" s="270"/>
      <c r="BN1" s="270"/>
      <c r="BO1" s="270"/>
      <c r="BP1" s="270"/>
      <c r="BQ1" s="270"/>
      <c r="BR1" s="270"/>
      <c r="BS1" s="270"/>
      <c r="BT1" s="270"/>
      <c r="BU1" s="270"/>
      <c r="BV1" s="270"/>
      <c r="BW1" s="270"/>
      <c r="BX1" s="270"/>
      <c r="BY1" s="270"/>
      <c r="BZ1" s="270"/>
      <c r="CA1" s="270"/>
      <c r="CB1" s="270"/>
      <c r="CC1" s="270"/>
      <c r="CD1" s="270"/>
      <c r="CE1" s="270"/>
    </row>
    <row r="2" spans="1:84" s="1" customFormat="1" ht="210">
      <c r="A2" s="2" t="s">
        <v>31</v>
      </c>
      <c r="B2" s="2" t="s">
        <v>1</v>
      </c>
      <c r="C2" s="2" t="s">
        <v>2</v>
      </c>
      <c r="D2" s="2" t="s">
        <v>3</v>
      </c>
      <c r="E2" s="2" t="s">
        <v>39</v>
      </c>
      <c r="F2" s="2" t="s">
        <v>50</v>
      </c>
      <c r="G2" s="11" t="s">
        <v>5</v>
      </c>
      <c r="H2" s="3" t="s">
        <v>33</v>
      </c>
      <c r="I2" s="3" t="s">
        <v>499</v>
      </c>
      <c r="J2" s="3" t="s">
        <v>32</v>
      </c>
      <c r="K2" s="3" t="s">
        <v>82</v>
      </c>
      <c r="L2" s="3" t="s">
        <v>34</v>
      </c>
      <c r="M2" s="3" t="s">
        <v>35</v>
      </c>
      <c r="N2" s="3" t="s">
        <v>36</v>
      </c>
      <c r="O2" s="3" t="s">
        <v>37</v>
      </c>
      <c r="P2" s="3" t="s">
        <v>48</v>
      </c>
      <c r="Q2" s="3" t="s">
        <v>70</v>
      </c>
      <c r="R2" s="4" t="s">
        <v>71</v>
      </c>
      <c r="S2" s="4" t="s">
        <v>66</v>
      </c>
      <c r="T2" s="4" t="s">
        <v>668</v>
      </c>
      <c r="U2" s="4" t="s">
        <v>65</v>
      </c>
      <c r="V2" s="4" t="s">
        <v>63</v>
      </c>
      <c r="W2" s="4" t="s">
        <v>64</v>
      </c>
      <c r="X2" s="4" t="s">
        <v>67</v>
      </c>
      <c r="Y2" s="4" t="s">
        <v>83</v>
      </c>
      <c r="Z2" s="4" t="s">
        <v>84</v>
      </c>
      <c r="AA2" s="4" t="s">
        <v>68</v>
      </c>
      <c r="AB2" s="4" t="s">
        <v>7</v>
      </c>
      <c r="AC2" s="4" t="s">
        <v>8</v>
      </c>
      <c r="AD2" s="4" t="s">
        <v>39</v>
      </c>
      <c r="AE2" s="4" t="s">
        <v>9</v>
      </c>
      <c r="AF2" s="39" t="s">
        <v>85</v>
      </c>
      <c r="AG2" s="39" t="s">
        <v>38</v>
      </c>
      <c r="AH2" s="4" t="s">
        <v>39</v>
      </c>
      <c r="AI2" s="4" t="s">
        <v>51</v>
      </c>
      <c r="AJ2" s="4" t="s">
        <v>10</v>
      </c>
      <c r="AK2" s="4" t="s">
        <v>45</v>
      </c>
      <c r="AL2" s="4" t="s">
        <v>72</v>
      </c>
      <c r="AM2" s="4" t="s">
        <v>86</v>
      </c>
      <c r="AN2" s="4" t="s">
        <v>47</v>
      </c>
      <c r="AO2" s="4" t="s">
        <v>73</v>
      </c>
      <c r="AP2" s="4" t="s">
        <v>53</v>
      </c>
      <c r="AQ2" s="4" t="s">
        <v>54</v>
      </c>
      <c r="AR2" s="4" t="s">
        <v>39</v>
      </c>
      <c r="AS2" s="4" t="s">
        <v>69</v>
      </c>
      <c r="AT2" s="4" t="s">
        <v>39</v>
      </c>
      <c r="AU2" s="4" t="s">
        <v>502</v>
      </c>
      <c r="AV2" s="5" t="s">
        <v>76</v>
      </c>
      <c r="AW2" s="5" t="s">
        <v>74</v>
      </c>
      <c r="AX2" s="5" t="s">
        <v>43</v>
      </c>
      <c r="AY2" s="6" t="s">
        <v>57</v>
      </c>
      <c r="AZ2" s="6" t="s">
        <v>58</v>
      </c>
      <c r="BA2" s="6" t="s">
        <v>59</v>
      </c>
      <c r="BB2" s="6" t="s">
        <v>60</v>
      </c>
      <c r="BC2" s="6" t="s">
        <v>61</v>
      </c>
      <c r="BD2" s="6" t="s">
        <v>62</v>
      </c>
      <c r="BE2" s="6" t="s">
        <v>87</v>
      </c>
      <c r="BF2" s="6" t="s">
        <v>46</v>
      </c>
      <c r="BG2" s="6" t="s">
        <v>88</v>
      </c>
      <c r="BH2" s="6" t="s">
        <v>42</v>
      </c>
      <c r="BI2" s="9" t="s">
        <v>44</v>
      </c>
      <c r="BJ2" s="9" t="s">
        <v>16</v>
      </c>
      <c r="BK2" s="9" t="s">
        <v>40</v>
      </c>
      <c r="BL2" s="9" t="s">
        <v>52</v>
      </c>
      <c r="BM2" s="9" t="s">
        <v>12</v>
      </c>
      <c r="BN2" s="9" t="s">
        <v>17</v>
      </c>
      <c r="BO2" s="9" t="s">
        <v>18</v>
      </c>
      <c r="BP2" s="9" t="s">
        <v>49</v>
      </c>
      <c r="BQ2" s="9" t="s">
        <v>13</v>
      </c>
      <c r="BR2" s="9" t="s">
        <v>14</v>
      </c>
      <c r="BS2" s="9" t="s">
        <v>26</v>
      </c>
      <c r="BT2" s="9" t="s">
        <v>15</v>
      </c>
      <c r="BU2" s="7" t="s">
        <v>27</v>
      </c>
      <c r="BV2" s="7" t="s">
        <v>28</v>
      </c>
      <c r="BW2" s="7" t="s">
        <v>29</v>
      </c>
      <c r="BX2" s="7" t="s">
        <v>30</v>
      </c>
      <c r="BY2" s="7" t="s">
        <v>351</v>
      </c>
      <c r="BZ2" s="7" t="s">
        <v>352</v>
      </c>
      <c r="CA2" s="7" t="s">
        <v>489</v>
      </c>
      <c r="CB2" s="7" t="s">
        <v>503</v>
      </c>
      <c r="CC2" s="7" t="s">
        <v>504</v>
      </c>
      <c r="CD2" s="7" t="s">
        <v>501</v>
      </c>
      <c r="CE2" s="37" t="s">
        <v>505</v>
      </c>
      <c r="CF2" s="1" t="s">
        <v>75</v>
      </c>
    </row>
    <row r="3" spans="1:84">
      <c r="A3" t="s">
        <v>77</v>
      </c>
      <c r="C3" t="s">
        <v>470</v>
      </c>
      <c r="F3" t="s">
        <v>471</v>
      </c>
      <c r="H3" t="s">
        <v>472</v>
      </c>
      <c r="I3" t="s">
        <v>808</v>
      </c>
      <c r="O3" t="s">
        <v>473</v>
      </c>
      <c r="P3" t="s">
        <v>474</v>
      </c>
      <c r="BL3" t="s">
        <v>24</v>
      </c>
      <c r="BQ3">
        <v>1</v>
      </c>
      <c r="BT3">
        <v>1</v>
      </c>
      <c r="BW3">
        <v>1</v>
      </c>
      <c r="BZ3">
        <v>1</v>
      </c>
    </row>
    <row r="4" spans="1:84">
      <c r="A4" t="s">
        <v>77</v>
      </c>
      <c r="B4" t="s">
        <v>849</v>
      </c>
      <c r="C4" t="s">
        <v>1264</v>
      </c>
      <c r="H4" t="s">
        <v>336</v>
      </c>
      <c r="J4">
        <v>2008</v>
      </c>
      <c r="CF4" t="s">
        <v>849</v>
      </c>
    </row>
    <row r="5" spans="1:84">
      <c r="A5" t="s">
        <v>156</v>
      </c>
      <c r="C5" t="s">
        <v>158</v>
      </c>
      <c r="E5" t="s">
        <v>159</v>
      </c>
      <c r="G5" t="s">
        <v>160</v>
      </c>
      <c r="H5" t="s">
        <v>161</v>
      </c>
      <c r="J5">
        <v>2015</v>
      </c>
      <c r="K5" t="s">
        <v>96</v>
      </c>
      <c r="AV5" t="s">
        <v>24</v>
      </c>
      <c r="AW5" t="s">
        <v>96</v>
      </c>
      <c r="AX5" t="s">
        <v>162</v>
      </c>
    </row>
    <row r="6" spans="1:84">
      <c r="A6" t="s">
        <v>41</v>
      </c>
      <c r="B6" t="s">
        <v>24</v>
      </c>
      <c r="C6" s="8" t="s">
        <v>1263</v>
      </c>
      <c r="D6" t="s">
        <v>663</v>
      </c>
      <c r="G6" t="s">
        <v>662</v>
      </c>
      <c r="H6" t="s">
        <v>664</v>
      </c>
      <c r="J6">
        <v>2016</v>
      </c>
      <c r="K6" t="s">
        <v>24</v>
      </c>
      <c r="L6" t="s">
        <v>108</v>
      </c>
      <c r="M6" t="s">
        <v>599</v>
      </c>
      <c r="O6" t="s">
        <v>652</v>
      </c>
      <c r="Q6" t="s">
        <v>696</v>
      </c>
      <c r="R6" t="s">
        <v>665</v>
      </c>
      <c r="S6" t="s">
        <v>21</v>
      </c>
      <c r="T6" t="s">
        <v>24</v>
      </c>
      <c r="U6" t="s">
        <v>96</v>
      </c>
      <c r="AJ6" t="s">
        <v>24</v>
      </c>
      <c r="AK6" t="s">
        <v>24</v>
      </c>
      <c r="AL6" t="s">
        <v>605</v>
      </c>
      <c r="AV6" t="s">
        <v>24</v>
      </c>
      <c r="AW6" t="s">
        <v>24</v>
      </c>
      <c r="AX6" t="s">
        <v>666</v>
      </c>
      <c r="BY6">
        <v>1</v>
      </c>
      <c r="CF6" t="s">
        <v>697</v>
      </c>
    </row>
    <row r="7" spans="1:84">
      <c r="A7" t="s">
        <v>41</v>
      </c>
      <c r="B7" t="s">
        <v>24</v>
      </c>
      <c r="C7" s="8" t="s">
        <v>1262</v>
      </c>
      <c r="D7" t="s">
        <v>705</v>
      </c>
      <c r="G7" t="s">
        <v>653</v>
      </c>
      <c r="H7" t="s">
        <v>654</v>
      </c>
      <c r="I7" t="s">
        <v>706</v>
      </c>
      <c r="J7">
        <v>2009</v>
      </c>
      <c r="K7" t="s">
        <v>24</v>
      </c>
      <c r="L7" t="s">
        <v>108</v>
      </c>
      <c r="M7" t="s">
        <v>228</v>
      </c>
      <c r="R7" t="s">
        <v>647</v>
      </c>
      <c r="S7" t="s">
        <v>707</v>
      </c>
      <c r="T7" t="s">
        <v>24</v>
      </c>
      <c r="U7" t="s">
        <v>24</v>
      </c>
      <c r="V7" t="s">
        <v>582</v>
      </c>
      <c r="W7" t="s">
        <v>582</v>
      </c>
      <c r="X7" t="s">
        <v>708</v>
      </c>
      <c r="Y7">
        <v>0</v>
      </c>
      <c r="Z7">
        <v>0</v>
      </c>
      <c r="AA7" t="s">
        <v>709</v>
      </c>
      <c r="AC7" t="s">
        <v>655</v>
      </c>
      <c r="AD7" t="s">
        <v>710</v>
      </c>
      <c r="AE7" t="s">
        <v>656</v>
      </c>
      <c r="AF7" t="s">
        <v>814</v>
      </c>
      <c r="AG7" t="s">
        <v>813</v>
      </c>
      <c r="AH7" t="s">
        <v>711</v>
      </c>
      <c r="AJ7" t="s">
        <v>24</v>
      </c>
      <c r="AK7" t="s">
        <v>24</v>
      </c>
      <c r="AL7" t="s">
        <v>633</v>
      </c>
      <c r="AM7" t="s">
        <v>24</v>
      </c>
      <c r="AN7" t="s">
        <v>712</v>
      </c>
      <c r="AP7" t="s">
        <v>236</v>
      </c>
      <c r="AS7" t="s">
        <v>713</v>
      </c>
      <c r="AV7" t="s">
        <v>96</v>
      </c>
      <c r="AW7" t="s">
        <v>96</v>
      </c>
      <c r="AX7" t="s">
        <v>636</v>
      </c>
      <c r="AY7" t="s">
        <v>273</v>
      </c>
      <c r="AZ7" t="s">
        <v>273</v>
      </c>
      <c r="BA7" t="s">
        <v>273</v>
      </c>
      <c r="BB7" t="s">
        <v>273</v>
      </c>
      <c r="BC7" t="s">
        <v>273</v>
      </c>
      <c r="BD7" t="s">
        <v>24</v>
      </c>
      <c r="BF7" t="s">
        <v>228</v>
      </c>
      <c r="BI7" t="s">
        <v>24</v>
      </c>
      <c r="BJ7" t="s">
        <v>96</v>
      </c>
      <c r="BL7" t="s">
        <v>96</v>
      </c>
      <c r="BM7" t="s">
        <v>273</v>
      </c>
      <c r="BN7" t="s">
        <v>273</v>
      </c>
      <c r="BO7" t="s">
        <v>273</v>
      </c>
      <c r="BP7" t="s">
        <v>273</v>
      </c>
      <c r="BQ7">
        <v>1</v>
      </c>
      <c r="BR7" t="s">
        <v>273</v>
      </c>
      <c r="BS7" t="s">
        <v>273</v>
      </c>
      <c r="BT7" t="s">
        <v>273</v>
      </c>
      <c r="BU7" t="s">
        <v>273</v>
      </c>
      <c r="BV7" t="s">
        <v>273</v>
      </c>
      <c r="BW7" t="s">
        <v>273</v>
      </c>
      <c r="BX7" t="s">
        <v>273</v>
      </c>
      <c r="CF7" t="s">
        <v>714</v>
      </c>
    </row>
    <row r="8" spans="1:84" s="17" customFormat="1">
      <c r="A8" s="17" t="s">
        <v>77</v>
      </c>
      <c r="B8" s="17" t="s">
        <v>24</v>
      </c>
      <c r="C8" s="17" t="s">
        <v>1261</v>
      </c>
      <c r="G8" s="20" t="s">
        <v>482</v>
      </c>
      <c r="H8" s="20" t="s">
        <v>482</v>
      </c>
      <c r="I8" s="19" t="s">
        <v>809</v>
      </c>
      <c r="J8" s="17">
        <v>2007</v>
      </c>
      <c r="P8" s="17" t="s">
        <v>483</v>
      </c>
      <c r="R8" s="17" t="s">
        <v>478</v>
      </c>
      <c r="S8" s="17" t="s">
        <v>479</v>
      </c>
      <c r="U8" s="17" t="s">
        <v>96</v>
      </c>
      <c r="V8" s="17" t="s">
        <v>168</v>
      </c>
      <c r="W8" s="17" t="s">
        <v>484</v>
      </c>
      <c r="AE8" s="17" t="s">
        <v>480</v>
      </c>
      <c r="AF8" s="35"/>
      <c r="AG8" s="35" t="s">
        <v>812</v>
      </c>
      <c r="AH8" s="17" t="s">
        <v>810</v>
      </c>
      <c r="AJ8" s="17" t="s">
        <v>24</v>
      </c>
      <c r="AK8" s="17" t="s">
        <v>24</v>
      </c>
      <c r="AP8" s="17" t="s">
        <v>481</v>
      </c>
      <c r="AT8" s="17" t="s">
        <v>127</v>
      </c>
      <c r="AW8" s="17" t="s">
        <v>24</v>
      </c>
      <c r="AX8" s="17" t="s">
        <v>485</v>
      </c>
      <c r="BJ8" s="17" t="s">
        <v>24</v>
      </c>
      <c r="BK8" s="17" t="s">
        <v>472</v>
      </c>
      <c r="BL8" t="s">
        <v>24</v>
      </c>
      <c r="BM8"/>
      <c r="BN8"/>
      <c r="BO8"/>
      <c r="BP8"/>
      <c r="BQ8">
        <v>1</v>
      </c>
      <c r="BR8"/>
      <c r="BS8"/>
      <c r="BT8">
        <v>1</v>
      </c>
      <c r="BU8"/>
      <c r="BV8"/>
      <c r="BW8">
        <v>1</v>
      </c>
      <c r="BX8"/>
      <c r="BY8"/>
      <c r="BZ8">
        <v>1</v>
      </c>
      <c r="CA8"/>
      <c r="CB8"/>
      <c r="CC8"/>
      <c r="CD8"/>
    </row>
  </sheetData>
  <mergeCells count="5">
    <mergeCell ref="A1:F1"/>
    <mergeCell ref="G1:Q1"/>
    <mergeCell ref="R1:AU1"/>
    <mergeCell ref="AY1:BH1"/>
    <mergeCell ref="BI1:CE1"/>
  </mergeCells>
  <hyperlinks>
    <hyperlink ref="F3" r:id="rId1"/>
    <hyperlink ref="C6" r:id="rId2"/>
    <hyperlink ref="D6" r:id="rId3"/>
    <hyperlink ref="C7" r:id="rId4"/>
    <hyperlink ref="D7" r:id="rId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Products Coding</vt:lpstr>
      <vt:lpstr>Products Summary Table</vt:lpstr>
      <vt:lpstr>Low-Income Stats</vt:lpstr>
      <vt:lpstr>Products with APR</vt:lpstr>
      <vt:lpstr>APR, size, and term by country</vt:lpstr>
      <vt:lpstr>Ag and Scoring Products</vt:lpstr>
    </vt:vector>
  </TitlesOfParts>
  <Company>Evans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Lunchick-Seymour</dc:creator>
  <cp:lastModifiedBy>Daniel Lunchick-Seymour</cp:lastModifiedBy>
  <dcterms:created xsi:type="dcterms:W3CDTF">2016-11-08T19:31:29Z</dcterms:created>
  <dcterms:modified xsi:type="dcterms:W3CDTF">2017-04-13T23:47:31Z</dcterms:modified>
</cp:coreProperties>
</file>