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90" yWindow="165" windowWidth="19140" windowHeight="4620" tabRatio="760"/>
  </bookViews>
  <sheets>
    <sheet name="1. Production by country {year}" sheetId="1" r:id="rId1"/>
    <sheet name="2. Crop area by country {year}" sheetId="2" r:id="rId2"/>
    <sheet name="3. Yield = Prod%Area" sheetId="3" r:id="rId3"/>
    <sheet name="4. Average Yield ALL SSA" sheetId="4" r:id="rId4"/>
    <sheet name="5. Food supply per cap {year}" sheetId="5" r:id="rId5"/>
    <sheet name="6. Population {year}" sheetId="6" r:id="rId6"/>
    <sheet name="7. Total Food Supply" sheetId="8" r:id="rId7"/>
    <sheet name="8. Attainable Yield (2005 est.)" sheetId="9" r:id="rId8"/>
    <sheet name="9. Market Demand (2005 est.)" sheetId="11" r:id="rId9"/>
    <sheet name="10. Yield Gap 2008 updates" sheetId="10" r:id="rId10"/>
    <sheet name="11. Biotic-Abiotic Constraints" sheetId="12" r:id="rId11"/>
  </sheets>
  <externalReferences>
    <externalReference r:id="rId12"/>
    <externalReference r:id="rId13"/>
    <externalReference r:id="rId14"/>
  </externalReferences>
  <definedNames>
    <definedName name="baseNumPoor">[1]PovertyWork!$F$5</definedName>
    <definedName name="baseNumPoorDyn">[1]PovertyWork!$G$5</definedName>
    <definedName name="basePRedAnnual">[1]PovertyWork!$G$4</definedName>
    <definedName name="f">[2]PovertyWork!$C$3</definedName>
    <definedName name="noDataAverage">'[1]global params'!$G$5</definedName>
    <definedName name="noDataAverageRate">'[1]global params'!$G$6</definedName>
    <definedName name="noDataYieldGrowth">'[1]global params'!$G$4</definedName>
    <definedName name="noDataYieldGrowthRate">'[1]global params'!$G$7</definedName>
    <definedName name="NumPoor">[1]PovertyWork!$C$4</definedName>
    <definedName name="NumPoorCap">[1]PovertyWork!#REF!</definedName>
    <definedName name="Poverty">#REF!</definedName>
    <definedName name="ProdPovMult">[1]PovertyWork!$C$3</definedName>
    <definedName name="Table5">'[1]crop params'!#REF!</definedName>
    <definedName name="Table8">#REF!</definedName>
    <definedName name="tgBaseRate">'[1]global params'!$C$5</definedName>
    <definedName name="tgCntrAdoption">'[1]global params'!$D$8</definedName>
    <definedName name="tgCntrCrAdoption">'[1]global params'!$C$8</definedName>
    <definedName name="tgCntrCrRate">'[1]global params'!$C$6</definedName>
    <definedName name="tgCntrRate">'[1]global params'!$D$6</definedName>
    <definedName name="tgCountries">'[1]country params'!$B$3:$C$45</definedName>
    <definedName name="tgCountryCropInRate">'[1]crop params'!#REF!</definedName>
    <definedName name="tgCountryInRate">'[1]crop params'!#REF!</definedName>
    <definedName name="tgCountryMult">'[1]crop params'!#REF!</definedName>
    <definedName name="tgCrAdoption">'[1]global params'!$C$13</definedName>
    <definedName name="tgCropInRate">'[1]crop params'!#REF!</definedName>
    <definedName name="tgCropMult">'[1]crop params'!#REF!</definedName>
    <definedName name="tgCrops">'[1]crop params'!$B$3:$F$23</definedName>
    <definedName name="tgCrRate">'[1]global params'!$C$11</definedName>
    <definedName name="tgNumPoor">[1]PovertyWork!$F$8</definedName>
    <definedName name="tgNumPoorDyn">[1]PovertyWork!$G$8</definedName>
    <definedName name="tgOutAdoption">'[1]global params'!$D$13</definedName>
    <definedName name="tgOutRate">'[1]global params'!$D$11</definedName>
    <definedName name="tgYgapClosure">'[1]crop params'!#REF!</definedName>
    <definedName name="TotalNumPoor">[1]PovertyWork!$F$11</definedName>
    <definedName name="totalNumPoorDyn">[1]PovertyWork!$G$11</definedName>
    <definedName name="totalPRedAnnual">[1]PovertyWork!$G$10</definedName>
    <definedName name="TotNumPoor">[1]PovertyWork!$F$11</definedName>
  </definedNames>
  <calcPr calcId="124519"/>
  <pivotCaches>
    <pivotCache cacheId="7" r:id="rId15"/>
    <pivotCache cacheId="8" r:id="rId16"/>
    <pivotCache cacheId="9" r:id="rId17"/>
    <pivotCache cacheId="10" r:id="rId18"/>
    <pivotCache cacheId="11" r:id="rId19"/>
  </pivotCaches>
</workbook>
</file>

<file path=xl/calcChain.xml><?xml version="1.0" encoding="utf-8"?>
<calcChain xmlns="http://schemas.openxmlformats.org/spreadsheetml/2006/main">
  <c r="BD11" i="12"/>
  <c r="BD13" s="1"/>
  <c r="BC11"/>
  <c r="BC13" s="1"/>
  <c r="BB11"/>
  <c r="BB13" s="1"/>
  <c r="BA11"/>
  <c r="BA13" s="1"/>
  <c r="AZ11"/>
  <c r="AZ13" s="1"/>
  <c r="AY11"/>
  <c r="AY13" s="1"/>
  <c r="AX11"/>
  <c r="AX13" s="1"/>
  <c r="AW11"/>
  <c r="AW13" s="1"/>
  <c r="AV11"/>
  <c r="AV13" s="1"/>
  <c r="AU11"/>
  <c r="AU13" s="1"/>
  <c r="AT11"/>
  <c r="AT13" s="1"/>
  <c r="AR11"/>
  <c r="AR13" s="1"/>
  <c r="AQ11"/>
  <c r="AQ13" s="1"/>
  <c r="AP11"/>
  <c r="AP13" s="1"/>
  <c r="AM11"/>
  <c r="AM13" s="1"/>
  <c r="AK11"/>
  <c r="AK13" s="1"/>
  <c r="AJ11"/>
  <c r="AJ13" s="1"/>
  <c r="AI11"/>
  <c r="AI13" s="1"/>
  <c r="AE11"/>
  <c r="AE13" s="1"/>
  <c r="AC11"/>
  <c r="AC13" s="1"/>
  <c r="AB11"/>
  <c r="AB13" s="1"/>
  <c r="AA11"/>
  <c r="AA13" s="1"/>
  <c r="Z11"/>
  <c r="Z13" s="1"/>
  <c r="W11"/>
  <c r="W13" s="1"/>
  <c r="U11"/>
  <c r="U13" s="1"/>
  <c r="T11"/>
  <c r="T13" s="1"/>
  <c r="S11"/>
  <c r="S13" s="1"/>
  <c r="R11"/>
  <c r="R13" s="1"/>
  <c r="P11"/>
  <c r="P13" s="1"/>
  <c r="O11"/>
  <c r="O13" s="1"/>
  <c r="N11"/>
  <c r="N13" s="1"/>
  <c r="M11"/>
  <c r="M13" s="1"/>
  <c r="L11"/>
  <c r="L13" s="1"/>
  <c r="K11"/>
  <c r="K13" s="1"/>
  <c r="J11"/>
  <c r="J13" s="1"/>
  <c r="H11"/>
  <c r="H13" s="1"/>
  <c r="G11"/>
  <c r="G13" s="1"/>
  <c r="E11"/>
  <c r="E13" s="1"/>
  <c r="D11"/>
  <c r="D13" s="1"/>
  <c r="C11"/>
  <c r="C13" s="1"/>
  <c r="BE8"/>
  <c r="AS8"/>
  <c r="AS11" s="1"/>
  <c r="AS13" s="1"/>
  <c r="AG8"/>
  <c r="AD8"/>
  <c r="Q8"/>
  <c r="Q11" s="1"/>
  <c r="Q13" s="1"/>
  <c r="BE7"/>
  <c r="AO7"/>
  <c r="AH7"/>
  <c r="Y7"/>
  <c r="Y11" s="1"/>
  <c r="Y13" s="1"/>
  <c r="V7"/>
  <c r="V11" s="1"/>
  <c r="V13" s="1"/>
  <c r="I7"/>
  <c r="AO6"/>
  <c r="AN6"/>
  <c r="AN11" s="1"/>
  <c r="AN13" s="1"/>
  <c r="AL6"/>
  <c r="AL11" s="1"/>
  <c r="AL13" s="1"/>
  <c r="AH6"/>
  <c r="AG6"/>
  <c r="I6"/>
  <c r="G6"/>
  <c r="AO5"/>
  <c r="AH5"/>
  <c r="AG5"/>
  <c r="AF5"/>
  <c r="AD5"/>
  <c r="AD11" s="1"/>
  <c r="AD13" s="1"/>
  <c r="X5"/>
  <c r="X11" s="1"/>
  <c r="X13" s="1"/>
  <c r="I5"/>
  <c r="F5"/>
  <c r="B5"/>
  <c r="B11" s="1"/>
  <c r="B13" s="1"/>
  <c r="BE4"/>
  <c r="BE11" s="1"/>
  <c r="BE13" s="1"/>
  <c r="AO4"/>
  <c r="AO11" s="1"/>
  <c r="AO13" s="1"/>
  <c r="AH4"/>
  <c r="AH11" s="1"/>
  <c r="AH13" s="1"/>
  <c r="AG4"/>
  <c r="AG11" s="1"/>
  <c r="AG13" s="1"/>
  <c r="AF4"/>
  <c r="AF11" s="1"/>
  <c r="AF13" s="1"/>
  <c r="I4"/>
  <c r="I11" s="1"/>
  <c r="I13" s="1"/>
  <c r="F4"/>
  <c r="F11" s="1"/>
  <c r="F13" s="1"/>
  <c r="N3" i="8" l="1"/>
  <c r="O3"/>
  <c r="P3"/>
  <c r="Q3"/>
  <c r="R3"/>
  <c r="S3"/>
  <c r="T3"/>
  <c r="U3"/>
  <c r="V3"/>
  <c r="W3"/>
  <c r="X3"/>
  <c r="Y3"/>
  <c r="M3"/>
  <c r="J4" i="6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3"/>
  <c r="J5" i="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"/>
  <c r="J3"/>
  <c r="K3" i="3"/>
  <c r="M5" i="4"/>
  <c r="K674" i="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H2"/>
  <c r="I2"/>
  <c r="J2"/>
  <c r="K2"/>
  <c r="G2"/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3"/>
  <c r="K4" i="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3"/>
  <c r="F19" i="10"/>
  <c r="F18"/>
  <c r="F17"/>
  <c r="F16"/>
  <c r="F14"/>
  <c r="F12"/>
  <c r="F11"/>
  <c r="F10"/>
  <c r="F9"/>
  <c r="F8"/>
  <c r="F7"/>
  <c r="F6"/>
  <c r="F5"/>
  <c r="F4"/>
  <c r="F3"/>
  <c r="G19" l="1"/>
  <c r="G18"/>
  <c r="H18" s="1"/>
  <c r="G17"/>
  <c r="G16"/>
  <c r="G15"/>
  <c r="G14"/>
  <c r="G12"/>
  <c r="H12" s="1"/>
  <c r="G11"/>
  <c r="H11" s="1"/>
  <c r="G10"/>
  <c r="H10" s="1"/>
  <c r="G9"/>
  <c r="G8"/>
  <c r="H8" s="1"/>
  <c r="G7"/>
  <c r="H7" s="1"/>
  <c r="G6"/>
  <c r="H6" s="1"/>
  <c r="G5"/>
  <c r="H5" s="1"/>
  <c r="G4"/>
  <c r="H4" s="1"/>
  <c r="G3"/>
  <c r="H3" s="1"/>
  <c r="B19" l="1"/>
  <c r="B18"/>
  <c r="B17"/>
  <c r="B16"/>
  <c r="B15"/>
  <c r="B14"/>
  <c r="B12"/>
  <c r="B11"/>
  <c r="B10"/>
  <c r="B9"/>
  <c r="B8"/>
  <c r="B7"/>
  <c r="B6"/>
  <c r="B5"/>
  <c r="B4"/>
  <c r="B3"/>
  <c r="M5" i="8"/>
  <c r="N5"/>
  <c r="O5"/>
  <c r="P5"/>
  <c r="Q5"/>
  <c r="R5"/>
  <c r="S5"/>
  <c r="T5"/>
  <c r="U5"/>
  <c r="V5"/>
  <c r="W5"/>
  <c r="X5"/>
  <c r="Y5"/>
  <c r="M6"/>
  <c r="N6"/>
  <c r="O6"/>
  <c r="P6"/>
  <c r="Q6"/>
  <c r="R6"/>
  <c r="S6"/>
  <c r="T6"/>
  <c r="U6"/>
  <c r="V6"/>
  <c r="W6"/>
  <c r="X6"/>
  <c r="Y6"/>
  <c r="M7"/>
  <c r="N7"/>
  <c r="O7"/>
  <c r="P7"/>
  <c r="Q7"/>
  <c r="R7"/>
  <c r="S7"/>
  <c r="T7"/>
  <c r="U7"/>
  <c r="V7"/>
  <c r="W7"/>
  <c r="X7"/>
  <c r="Y7"/>
  <c r="M8"/>
  <c r="N8"/>
  <c r="O8"/>
  <c r="P8"/>
  <c r="Q8"/>
  <c r="R8"/>
  <c r="S8"/>
  <c r="T8"/>
  <c r="U8"/>
  <c r="V8"/>
  <c r="W8"/>
  <c r="X8"/>
  <c r="Y8"/>
  <c r="M9"/>
  <c r="N9"/>
  <c r="O9"/>
  <c r="P9"/>
  <c r="Q9"/>
  <c r="R9"/>
  <c r="S9"/>
  <c r="T9"/>
  <c r="U9"/>
  <c r="V9"/>
  <c r="W9"/>
  <c r="X9"/>
  <c r="Y9"/>
  <c r="M10"/>
  <c r="N10"/>
  <c r="O10"/>
  <c r="P10"/>
  <c r="Q10"/>
  <c r="R10"/>
  <c r="S10"/>
  <c r="T10"/>
  <c r="U10"/>
  <c r="V10"/>
  <c r="W10"/>
  <c r="X10"/>
  <c r="Y10"/>
  <c r="M11"/>
  <c r="N11"/>
  <c r="O11"/>
  <c r="P11"/>
  <c r="Q11"/>
  <c r="R11"/>
  <c r="S11"/>
  <c r="T11"/>
  <c r="U11"/>
  <c r="V11"/>
  <c r="W11"/>
  <c r="X11"/>
  <c r="Y11"/>
  <c r="M12"/>
  <c r="N12"/>
  <c r="O12"/>
  <c r="P12"/>
  <c r="Q12"/>
  <c r="R12"/>
  <c r="S12"/>
  <c r="T12"/>
  <c r="U12"/>
  <c r="V12"/>
  <c r="W12"/>
  <c r="X12"/>
  <c r="Y12"/>
  <c r="M13"/>
  <c r="N13"/>
  <c r="O13"/>
  <c r="P13"/>
  <c r="Q13"/>
  <c r="R13"/>
  <c r="S13"/>
  <c r="T13"/>
  <c r="U13"/>
  <c r="V13"/>
  <c r="W13"/>
  <c r="X13"/>
  <c r="Y13"/>
  <c r="M14"/>
  <c r="N14"/>
  <c r="O14"/>
  <c r="P14"/>
  <c r="Q14"/>
  <c r="R14"/>
  <c r="S14"/>
  <c r="T14"/>
  <c r="U14"/>
  <c r="V14"/>
  <c r="W14"/>
  <c r="X14"/>
  <c r="Y14"/>
  <c r="M15"/>
  <c r="N15"/>
  <c r="O15"/>
  <c r="P15"/>
  <c r="Q15"/>
  <c r="R15"/>
  <c r="S15"/>
  <c r="T15"/>
  <c r="U15"/>
  <c r="V15"/>
  <c r="W15"/>
  <c r="X15"/>
  <c r="Y15"/>
  <c r="M16"/>
  <c r="N16"/>
  <c r="O16"/>
  <c r="P16"/>
  <c r="Q16"/>
  <c r="R16"/>
  <c r="S16"/>
  <c r="T16"/>
  <c r="U16"/>
  <c r="V16"/>
  <c r="W16"/>
  <c r="X16"/>
  <c r="Y16"/>
  <c r="M17"/>
  <c r="N17"/>
  <c r="O17"/>
  <c r="P17"/>
  <c r="Q17"/>
  <c r="R17"/>
  <c r="S17"/>
  <c r="T17"/>
  <c r="U17"/>
  <c r="V17"/>
  <c r="W17"/>
  <c r="X17"/>
  <c r="Y17"/>
  <c r="M18"/>
  <c r="N18"/>
  <c r="O18"/>
  <c r="P18"/>
  <c r="Q18"/>
  <c r="R18"/>
  <c r="S18"/>
  <c r="T18"/>
  <c r="U18"/>
  <c r="V18"/>
  <c r="W18"/>
  <c r="X18"/>
  <c r="Y18"/>
  <c r="M19"/>
  <c r="N19"/>
  <c r="O19"/>
  <c r="P19"/>
  <c r="Q19"/>
  <c r="R19"/>
  <c r="S19"/>
  <c r="T19"/>
  <c r="U19"/>
  <c r="V19"/>
  <c r="W19"/>
  <c r="X19"/>
  <c r="Y19"/>
  <c r="M20"/>
  <c r="N20"/>
  <c r="O20"/>
  <c r="P20"/>
  <c r="Q20"/>
  <c r="R20"/>
  <c r="S20"/>
  <c r="T20"/>
  <c r="U20"/>
  <c r="V20"/>
  <c r="W20"/>
  <c r="X20"/>
  <c r="Y20"/>
  <c r="M21"/>
  <c r="N21"/>
  <c r="O21"/>
  <c r="P21"/>
  <c r="Q21"/>
  <c r="R21"/>
  <c r="S21"/>
  <c r="T21"/>
  <c r="U21"/>
  <c r="V21"/>
  <c r="W21"/>
  <c r="X21"/>
  <c r="Y21"/>
  <c r="M22"/>
  <c r="N22"/>
  <c r="O22"/>
  <c r="P22"/>
  <c r="Q22"/>
  <c r="R22"/>
  <c r="S22"/>
  <c r="T22"/>
  <c r="U22"/>
  <c r="V22"/>
  <c r="W22"/>
  <c r="X22"/>
  <c r="Y22"/>
  <c r="M23"/>
  <c r="N23"/>
  <c r="O23"/>
  <c r="P23"/>
  <c r="Q23"/>
  <c r="R23"/>
  <c r="S23"/>
  <c r="T23"/>
  <c r="U23"/>
  <c r="V23"/>
  <c r="W23"/>
  <c r="X23"/>
  <c r="Y23"/>
  <c r="M24"/>
  <c r="N24"/>
  <c r="O24"/>
  <c r="P24"/>
  <c r="Q24"/>
  <c r="R24"/>
  <c r="S24"/>
  <c r="T24"/>
  <c r="U24"/>
  <c r="V24"/>
  <c r="W24"/>
  <c r="X24"/>
  <c r="Y24"/>
  <c r="M25"/>
  <c r="N25"/>
  <c r="O25"/>
  <c r="P25"/>
  <c r="Q25"/>
  <c r="R25"/>
  <c r="S25"/>
  <c r="T25"/>
  <c r="U25"/>
  <c r="V25"/>
  <c r="W25"/>
  <c r="X25"/>
  <c r="Y25"/>
  <c r="M26"/>
  <c r="N26"/>
  <c r="O26"/>
  <c r="P26"/>
  <c r="Q26"/>
  <c r="R26"/>
  <c r="S26"/>
  <c r="T26"/>
  <c r="U26"/>
  <c r="V26"/>
  <c r="W26"/>
  <c r="X26"/>
  <c r="Y26"/>
  <c r="M27"/>
  <c r="N27"/>
  <c r="O27"/>
  <c r="P27"/>
  <c r="Q27"/>
  <c r="R27"/>
  <c r="S27"/>
  <c r="T27"/>
  <c r="U27"/>
  <c r="V27"/>
  <c r="W27"/>
  <c r="X27"/>
  <c r="Y27"/>
  <c r="M28"/>
  <c r="N28"/>
  <c r="O28"/>
  <c r="P28"/>
  <c r="Q28"/>
  <c r="R28"/>
  <c r="S28"/>
  <c r="T28"/>
  <c r="U28"/>
  <c r="V28"/>
  <c r="W28"/>
  <c r="X28"/>
  <c r="Y28"/>
  <c r="M29"/>
  <c r="N29"/>
  <c r="O29"/>
  <c r="P29"/>
  <c r="Q29"/>
  <c r="R29"/>
  <c r="S29"/>
  <c r="T29"/>
  <c r="U29"/>
  <c r="V29"/>
  <c r="W29"/>
  <c r="X29"/>
  <c r="Y29"/>
  <c r="M30"/>
  <c r="N30"/>
  <c r="O30"/>
  <c r="P30"/>
  <c r="Q30"/>
  <c r="R30"/>
  <c r="S30"/>
  <c r="T30"/>
  <c r="U30"/>
  <c r="V30"/>
  <c r="W30"/>
  <c r="X30"/>
  <c r="Y30"/>
  <c r="M31"/>
  <c r="N31"/>
  <c r="O31"/>
  <c r="P31"/>
  <c r="Q31"/>
  <c r="R31"/>
  <c r="S31"/>
  <c r="T31"/>
  <c r="U31"/>
  <c r="V31"/>
  <c r="W31"/>
  <c r="X31"/>
  <c r="Y31"/>
  <c r="M32"/>
  <c r="N32"/>
  <c r="O32"/>
  <c r="P32"/>
  <c r="Q32"/>
  <c r="R32"/>
  <c r="S32"/>
  <c r="T32"/>
  <c r="U32"/>
  <c r="V32"/>
  <c r="W32"/>
  <c r="X32"/>
  <c r="Y32"/>
  <c r="M33"/>
  <c r="N33"/>
  <c r="O33"/>
  <c r="P33"/>
  <c r="Q33"/>
  <c r="R33"/>
  <c r="S33"/>
  <c r="T33"/>
  <c r="U33"/>
  <c r="V33"/>
  <c r="W33"/>
  <c r="X33"/>
  <c r="Y33"/>
  <c r="M34"/>
  <c r="N34"/>
  <c r="O34"/>
  <c r="P34"/>
  <c r="Q34"/>
  <c r="R34"/>
  <c r="S34"/>
  <c r="T34"/>
  <c r="U34"/>
  <c r="V34"/>
  <c r="W34"/>
  <c r="X34"/>
  <c r="Y34"/>
  <c r="M35"/>
  <c r="N35"/>
  <c r="O35"/>
  <c r="P35"/>
  <c r="Q35"/>
  <c r="R35"/>
  <c r="S35"/>
  <c r="T35"/>
  <c r="U35"/>
  <c r="V35"/>
  <c r="W35"/>
  <c r="X35"/>
  <c r="Y35"/>
  <c r="M36"/>
  <c r="N36"/>
  <c r="O36"/>
  <c r="P36"/>
  <c r="Q36"/>
  <c r="R36"/>
  <c r="S36"/>
  <c r="T36"/>
  <c r="U36"/>
  <c r="V36"/>
  <c r="W36"/>
  <c r="X36"/>
  <c r="Y36"/>
  <c r="M37"/>
  <c r="N37"/>
  <c r="O37"/>
  <c r="P37"/>
  <c r="Q37"/>
  <c r="R37"/>
  <c r="S37"/>
  <c r="T37"/>
  <c r="U37"/>
  <c r="V37"/>
  <c r="W37"/>
  <c r="X37"/>
  <c r="Y37"/>
  <c r="M38"/>
  <c r="N38"/>
  <c r="O38"/>
  <c r="P38"/>
  <c r="Q38"/>
  <c r="R38"/>
  <c r="S38"/>
  <c r="T38"/>
  <c r="U38"/>
  <c r="V38"/>
  <c r="W38"/>
  <c r="X38"/>
  <c r="Y38"/>
  <c r="M39"/>
  <c r="N39"/>
  <c r="O39"/>
  <c r="P39"/>
  <c r="Q39"/>
  <c r="R39"/>
  <c r="S39"/>
  <c r="T39"/>
  <c r="U39"/>
  <c r="V39"/>
  <c r="W39"/>
  <c r="X39"/>
  <c r="Y39"/>
  <c r="M40"/>
  <c r="N40"/>
  <c r="O40"/>
  <c r="P40"/>
  <c r="Q40"/>
  <c r="R40"/>
  <c r="S40"/>
  <c r="T40"/>
  <c r="U40"/>
  <c r="V40"/>
  <c r="W40"/>
  <c r="X40"/>
  <c r="Y40"/>
  <c r="M41"/>
  <c r="N41"/>
  <c r="O41"/>
  <c r="P41"/>
  <c r="Q41"/>
  <c r="R41"/>
  <c r="S41"/>
  <c r="T41"/>
  <c r="U41"/>
  <c r="V41"/>
  <c r="W41"/>
  <c r="X41"/>
  <c r="Y41"/>
  <c r="M42"/>
  <c r="N42"/>
  <c r="O42"/>
  <c r="P42"/>
  <c r="Q42"/>
  <c r="R42"/>
  <c r="S42"/>
  <c r="T42"/>
  <c r="U42"/>
  <c r="V42"/>
  <c r="W42"/>
  <c r="X42"/>
  <c r="Y42"/>
  <c r="M43"/>
  <c r="N43"/>
  <c r="O43"/>
  <c r="P43"/>
  <c r="Q43"/>
  <c r="R43"/>
  <c r="S43"/>
  <c r="T43"/>
  <c r="U43"/>
  <c r="V43"/>
  <c r="W43"/>
  <c r="X43"/>
  <c r="Y43"/>
  <c r="M44"/>
  <c r="N44"/>
  <c r="O44"/>
  <c r="P44"/>
  <c r="Q44"/>
  <c r="R44"/>
  <c r="S44"/>
  <c r="T44"/>
  <c r="U44"/>
  <c r="V44"/>
  <c r="W44"/>
  <c r="X44"/>
  <c r="Y44"/>
  <c r="M45"/>
  <c r="N45"/>
  <c r="O45"/>
  <c r="P45"/>
  <c r="Q45"/>
  <c r="R45"/>
  <c r="S45"/>
  <c r="T45"/>
  <c r="U45"/>
  <c r="V45"/>
  <c r="W45"/>
  <c r="X45"/>
  <c r="Y45"/>
  <c r="N4"/>
  <c r="O4"/>
  <c r="P4"/>
  <c r="Q4"/>
  <c r="R4"/>
  <c r="S4"/>
  <c r="T4"/>
  <c r="U4"/>
  <c r="V4"/>
  <c r="W4"/>
  <c r="X4"/>
  <c r="Y4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"/>
  <c r="C160" i="11"/>
  <c r="J158"/>
  <c r="H158"/>
  <c r="D158"/>
  <c r="J157"/>
  <c r="H157"/>
  <c r="D157"/>
  <c r="J156"/>
  <c r="H156"/>
  <c r="D156"/>
  <c r="J155"/>
  <c r="H155"/>
  <c r="D155"/>
  <c r="J154"/>
  <c r="H154"/>
  <c r="D154"/>
  <c r="J153"/>
  <c r="H153"/>
  <c r="D153"/>
  <c r="J152"/>
  <c r="H152"/>
  <c r="D152"/>
  <c r="J151"/>
  <c r="H151"/>
  <c r="D151"/>
  <c r="J150"/>
  <c r="H150"/>
  <c r="D150"/>
  <c r="J149"/>
  <c r="H149"/>
  <c r="D149"/>
  <c r="J148"/>
  <c r="H148"/>
  <c r="D148"/>
  <c r="J147"/>
  <c r="H147"/>
  <c r="D147"/>
  <c r="J146"/>
  <c r="H146"/>
  <c r="D146"/>
  <c r="J145"/>
  <c r="H145"/>
  <c r="D145"/>
  <c r="J144"/>
  <c r="H144"/>
  <c r="D144"/>
  <c r="J143"/>
  <c r="H143"/>
  <c r="D143"/>
  <c r="J142"/>
  <c r="H142"/>
  <c r="D142"/>
  <c r="J141"/>
  <c r="H141"/>
  <c r="D141"/>
  <c r="J140"/>
  <c r="H140"/>
  <c r="D140"/>
  <c r="J139"/>
  <c r="H139"/>
  <c r="D139"/>
  <c r="J138"/>
  <c r="H138"/>
  <c r="D138"/>
  <c r="J137"/>
  <c r="H137"/>
  <c r="D137"/>
  <c r="J136"/>
  <c r="H136"/>
  <c r="D136"/>
  <c r="J135"/>
  <c r="H135"/>
  <c r="D135"/>
  <c r="J134"/>
  <c r="H134"/>
  <c r="D134"/>
  <c r="J133"/>
  <c r="H133"/>
  <c r="D133"/>
  <c r="J132"/>
  <c r="H132"/>
  <c r="D132"/>
  <c r="J131"/>
  <c r="H131"/>
  <c r="D131"/>
  <c r="J130"/>
  <c r="H130"/>
  <c r="D130"/>
  <c r="J129"/>
  <c r="H129"/>
  <c r="D129"/>
  <c r="J128"/>
  <c r="H128"/>
  <c r="D128"/>
  <c r="J127"/>
  <c r="H127"/>
  <c r="D127"/>
  <c r="J126"/>
  <c r="H126"/>
  <c r="D126"/>
  <c r="J125"/>
  <c r="H125"/>
  <c r="D125"/>
  <c r="J124"/>
  <c r="H124"/>
  <c r="D124"/>
  <c r="J123"/>
  <c r="H123"/>
  <c r="D123"/>
  <c r="J122"/>
  <c r="H122"/>
  <c r="D122"/>
  <c r="J121"/>
  <c r="H121"/>
  <c r="D121"/>
  <c r="J120"/>
  <c r="H120"/>
  <c r="D120"/>
  <c r="J119"/>
  <c r="H119"/>
  <c r="D119"/>
  <c r="J118"/>
  <c r="H118"/>
  <c r="D118"/>
  <c r="J117"/>
  <c r="H117"/>
  <c r="D117"/>
  <c r="J116"/>
  <c r="H116"/>
  <c r="D116"/>
  <c r="J115"/>
  <c r="H115"/>
  <c r="D115"/>
  <c r="J114"/>
  <c r="H114"/>
  <c r="D114"/>
  <c r="J113"/>
  <c r="H113"/>
  <c r="D113"/>
  <c r="J112"/>
  <c r="H112"/>
  <c r="D112"/>
  <c r="J111"/>
  <c r="H111"/>
  <c r="D111"/>
  <c r="J110"/>
  <c r="H110"/>
  <c r="D110"/>
  <c r="J109"/>
  <c r="H109"/>
  <c r="D109"/>
  <c r="J108"/>
  <c r="H108"/>
  <c r="D108"/>
  <c r="J107"/>
  <c r="H107"/>
  <c r="D107"/>
  <c r="J106"/>
  <c r="H106"/>
  <c r="D106"/>
  <c r="J105"/>
  <c r="H105"/>
  <c r="D105"/>
  <c r="J104"/>
  <c r="H104"/>
  <c r="D104"/>
  <c r="J103"/>
  <c r="H103"/>
  <c r="D103"/>
  <c r="J102"/>
  <c r="H102"/>
  <c r="D102"/>
  <c r="J101"/>
  <c r="H101"/>
  <c r="D101"/>
  <c r="J100"/>
  <c r="H100"/>
  <c r="D100"/>
  <c r="J99"/>
  <c r="H99"/>
  <c r="D99"/>
  <c r="J98"/>
  <c r="H98"/>
  <c r="D98"/>
  <c r="J97"/>
  <c r="H97"/>
  <c r="D97"/>
  <c r="J96"/>
  <c r="H96"/>
  <c r="D96"/>
  <c r="J95"/>
  <c r="H95"/>
  <c r="D95"/>
  <c r="J94"/>
  <c r="H94"/>
  <c r="D94"/>
  <c r="J93"/>
  <c r="H93"/>
  <c r="D93"/>
  <c r="J92"/>
  <c r="H92"/>
  <c r="D92"/>
  <c r="J91"/>
  <c r="H91"/>
  <c r="D91"/>
  <c r="J90"/>
  <c r="H90"/>
  <c r="D90"/>
  <c r="J89"/>
  <c r="H89"/>
  <c r="D89"/>
  <c r="J88"/>
  <c r="H88"/>
  <c r="D88"/>
  <c r="J87"/>
  <c r="H87"/>
  <c r="D87"/>
  <c r="J86"/>
  <c r="H86"/>
  <c r="D86"/>
  <c r="J85"/>
  <c r="H85"/>
  <c r="D85"/>
  <c r="J84"/>
  <c r="H84"/>
  <c r="D84"/>
  <c r="J83"/>
  <c r="H83"/>
  <c r="D83"/>
  <c r="J82"/>
  <c r="H82"/>
  <c r="D82"/>
  <c r="J81"/>
  <c r="H81"/>
  <c r="D81"/>
  <c r="J80"/>
  <c r="H80"/>
  <c r="D80"/>
  <c r="J79"/>
  <c r="H79"/>
  <c r="D79"/>
  <c r="J78"/>
  <c r="H78"/>
  <c r="D78"/>
  <c r="J77"/>
  <c r="H77"/>
  <c r="D77"/>
  <c r="J76"/>
  <c r="H76"/>
  <c r="D76"/>
  <c r="J75"/>
  <c r="H75"/>
  <c r="D75"/>
  <c r="J74"/>
  <c r="H74"/>
  <c r="D74"/>
  <c r="J73"/>
  <c r="H73"/>
  <c r="D73"/>
  <c r="J72"/>
  <c r="H72"/>
  <c r="D72"/>
  <c r="J71"/>
  <c r="H71"/>
  <c r="D71"/>
  <c r="J70"/>
  <c r="H70"/>
  <c r="D70"/>
  <c r="J69"/>
  <c r="H69"/>
  <c r="D69"/>
  <c r="J68"/>
  <c r="H68"/>
  <c r="D68"/>
  <c r="J67"/>
  <c r="H67"/>
  <c r="D67"/>
  <c r="J66"/>
  <c r="H66"/>
  <c r="D66"/>
  <c r="J65"/>
  <c r="H65"/>
  <c r="D65"/>
  <c r="J64"/>
  <c r="H64"/>
  <c r="D64"/>
  <c r="J63"/>
  <c r="H63"/>
  <c r="D63"/>
  <c r="J62"/>
  <c r="H62"/>
  <c r="D62"/>
  <c r="J61"/>
  <c r="H61"/>
  <c r="D61"/>
  <c r="J60"/>
  <c r="H60"/>
  <c r="D60"/>
  <c r="J59"/>
  <c r="H59"/>
  <c r="D59"/>
  <c r="J58"/>
  <c r="H58"/>
  <c r="D58"/>
  <c r="J57"/>
  <c r="H57"/>
  <c r="D57"/>
  <c r="J56"/>
  <c r="H56"/>
  <c r="D56"/>
  <c r="J55"/>
  <c r="H55"/>
  <c r="D55"/>
  <c r="J54"/>
  <c r="H54"/>
  <c r="D54"/>
  <c r="J53"/>
  <c r="H53"/>
  <c r="D53"/>
  <c r="J52"/>
  <c r="H52"/>
  <c r="D52"/>
  <c r="J51"/>
  <c r="H51"/>
  <c r="D51"/>
  <c r="J50"/>
  <c r="H50"/>
  <c r="D50"/>
  <c r="J49"/>
  <c r="H49"/>
  <c r="D49"/>
  <c r="J48"/>
  <c r="H48"/>
  <c r="D48"/>
  <c r="J47"/>
  <c r="H47"/>
  <c r="D47"/>
  <c r="J46"/>
  <c r="H46"/>
  <c r="D46"/>
  <c r="J45"/>
  <c r="H45"/>
  <c r="D45"/>
  <c r="J44"/>
  <c r="H44"/>
  <c r="D44"/>
  <c r="J43"/>
  <c r="H43"/>
  <c r="D43"/>
  <c r="J42"/>
  <c r="H42"/>
  <c r="D42"/>
  <c r="J41"/>
  <c r="H41"/>
  <c r="D41"/>
  <c r="J40"/>
  <c r="H40"/>
  <c r="D40"/>
  <c r="J39"/>
  <c r="H39"/>
  <c r="D39"/>
  <c r="J38"/>
  <c r="H38"/>
  <c r="D38"/>
  <c r="J37"/>
  <c r="H37"/>
  <c r="D37"/>
  <c r="J36"/>
  <c r="H36"/>
  <c r="D36"/>
  <c r="J35"/>
  <c r="H35"/>
  <c r="D35"/>
  <c r="J34"/>
  <c r="H34"/>
  <c r="D34"/>
  <c r="J33"/>
  <c r="H33"/>
  <c r="D33"/>
  <c r="J32"/>
  <c r="H32"/>
  <c r="D32"/>
  <c r="J31"/>
  <c r="H31"/>
  <c r="D31"/>
  <c r="J30"/>
  <c r="H30"/>
  <c r="D30"/>
  <c r="J29"/>
  <c r="H29"/>
  <c r="D29"/>
  <c r="J28"/>
  <c r="H28"/>
  <c r="D28"/>
  <c r="J27"/>
  <c r="H27"/>
  <c r="D27"/>
  <c r="J26"/>
  <c r="H26"/>
  <c r="D26"/>
  <c r="J25"/>
  <c r="H25"/>
  <c r="D25"/>
  <c r="J24"/>
  <c r="H24"/>
  <c r="D24"/>
  <c r="J23"/>
  <c r="H23"/>
  <c r="D23"/>
  <c r="J22"/>
  <c r="H22"/>
  <c r="D22"/>
  <c r="J21"/>
  <c r="H21"/>
  <c r="D21"/>
  <c r="J20"/>
  <c r="H20"/>
  <c r="D20"/>
  <c r="J19"/>
  <c r="H19"/>
  <c r="D19"/>
  <c r="J18"/>
  <c r="H18"/>
  <c r="D18"/>
  <c r="J17"/>
  <c r="H17"/>
  <c r="D17"/>
  <c r="J16"/>
  <c r="H16"/>
  <c r="D16"/>
  <c r="J15"/>
  <c r="H15"/>
  <c r="D15"/>
  <c r="J14"/>
  <c r="H14"/>
  <c r="D14"/>
  <c r="J13"/>
  <c r="H13"/>
  <c r="D13"/>
  <c r="J12"/>
  <c r="H12"/>
  <c r="D12"/>
  <c r="J11"/>
  <c r="H11"/>
  <c r="D11"/>
  <c r="J10"/>
  <c r="H10"/>
  <c r="D10"/>
  <c r="J9"/>
  <c r="H9"/>
  <c r="D9"/>
  <c r="J160" l="1"/>
  <c r="K160" s="1"/>
  <c r="Q9" i="9" l="1"/>
  <c r="P9"/>
  <c r="O9"/>
  <c r="N9"/>
  <c r="M9"/>
  <c r="L9"/>
  <c r="K9"/>
  <c r="J9"/>
  <c r="I9"/>
  <c r="H9"/>
  <c r="G9"/>
  <c r="G8" i="3" l="1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G210"/>
  <c r="H210"/>
  <c r="I210"/>
  <c r="J210"/>
  <c r="G211"/>
  <c r="H211"/>
  <c r="I211"/>
  <c r="J211"/>
  <c r="G212"/>
  <c r="H212"/>
  <c r="I212"/>
  <c r="J212"/>
  <c r="G213"/>
  <c r="H213"/>
  <c r="I213"/>
  <c r="J213"/>
  <c r="G214"/>
  <c r="H214"/>
  <c r="I214"/>
  <c r="J214"/>
  <c r="G215"/>
  <c r="H215"/>
  <c r="I215"/>
  <c r="J215"/>
  <c r="G216"/>
  <c r="H216"/>
  <c r="I216"/>
  <c r="J216"/>
  <c r="G217"/>
  <c r="H217"/>
  <c r="I217"/>
  <c r="J217"/>
  <c r="G218"/>
  <c r="H218"/>
  <c r="I218"/>
  <c r="J218"/>
  <c r="G219"/>
  <c r="H219"/>
  <c r="I219"/>
  <c r="J219"/>
  <c r="G220"/>
  <c r="H220"/>
  <c r="I220"/>
  <c r="J220"/>
  <c r="G221"/>
  <c r="H221"/>
  <c r="I221"/>
  <c r="J221"/>
  <c r="G222"/>
  <c r="H222"/>
  <c r="I222"/>
  <c r="J222"/>
  <c r="G223"/>
  <c r="H223"/>
  <c r="I223"/>
  <c r="J223"/>
  <c r="G224"/>
  <c r="H224"/>
  <c r="I224"/>
  <c r="J224"/>
  <c r="G225"/>
  <c r="H225"/>
  <c r="I225"/>
  <c r="J225"/>
  <c r="G226"/>
  <c r="H226"/>
  <c r="I226"/>
  <c r="J226"/>
  <c r="G227"/>
  <c r="H227"/>
  <c r="I227"/>
  <c r="J227"/>
  <c r="G228"/>
  <c r="H228"/>
  <c r="I228"/>
  <c r="J228"/>
  <c r="G229"/>
  <c r="H229"/>
  <c r="I229"/>
  <c r="J229"/>
  <c r="G230"/>
  <c r="H230"/>
  <c r="I230"/>
  <c r="J230"/>
  <c r="G231"/>
  <c r="H231"/>
  <c r="I231"/>
  <c r="J231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H257"/>
  <c r="I257"/>
  <c r="J257"/>
  <c r="G258"/>
  <c r="H258"/>
  <c r="I258"/>
  <c r="J258"/>
  <c r="G259"/>
  <c r="H259"/>
  <c r="I259"/>
  <c r="J259"/>
  <c r="G260"/>
  <c r="H260"/>
  <c r="I260"/>
  <c r="J260"/>
  <c r="G261"/>
  <c r="H261"/>
  <c r="I261"/>
  <c r="J261"/>
  <c r="G262"/>
  <c r="H262"/>
  <c r="I262"/>
  <c r="J262"/>
  <c r="G263"/>
  <c r="H263"/>
  <c r="I263"/>
  <c r="J263"/>
  <c r="G264"/>
  <c r="H264"/>
  <c r="I264"/>
  <c r="J264"/>
  <c r="G265"/>
  <c r="H265"/>
  <c r="I265"/>
  <c r="J265"/>
  <c r="G266"/>
  <c r="H266"/>
  <c r="I266"/>
  <c r="J266"/>
  <c r="G267"/>
  <c r="H267"/>
  <c r="I267"/>
  <c r="J267"/>
  <c r="G268"/>
  <c r="H268"/>
  <c r="I268"/>
  <c r="J268"/>
  <c r="G269"/>
  <c r="H269"/>
  <c r="I269"/>
  <c r="J269"/>
  <c r="G270"/>
  <c r="H270"/>
  <c r="I270"/>
  <c r="J270"/>
  <c r="G271"/>
  <c r="H271"/>
  <c r="I271"/>
  <c r="J271"/>
  <c r="G272"/>
  <c r="H272"/>
  <c r="I272"/>
  <c r="J272"/>
  <c r="G273"/>
  <c r="H273"/>
  <c r="I273"/>
  <c r="J273"/>
  <c r="G274"/>
  <c r="H274"/>
  <c r="I274"/>
  <c r="J274"/>
  <c r="G275"/>
  <c r="H275"/>
  <c r="I275"/>
  <c r="J275"/>
  <c r="G276"/>
  <c r="H276"/>
  <c r="I276"/>
  <c r="J276"/>
  <c r="G277"/>
  <c r="H277"/>
  <c r="I277"/>
  <c r="J277"/>
  <c r="G278"/>
  <c r="H278"/>
  <c r="I278"/>
  <c r="J278"/>
  <c r="G279"/>
  <c r="H279"/>
  <c r="I279"/>
  <c r="J279"/>
  <c r="G280"/>
  <c r="H280"/>
  <c r="I280"/>
  <c r="J280"/>
  <c r="G281"/>
  <c r="H281"/>
  <c r="I281"/>
  <c r="J281"/>
  <c r="G282"/>
  <c r="H282"/>
  <c r="I282"/>
  <c r="J282"/>
  <c r="G283"/>
  <c r="H283"/>
  <c r="I283"/>
  <c r="J283"/>
  <c r="G284"/>
  <c r="H284"/>
  <c r="I284"/>
  <c r="J284"/>
  <c r="G285"/>
  <c r="H285"/>
  <c r="I285"/>
  <c r="J285"/>
  <c r="G286"/>
  <c r="H286"/>
  <c r="I286"/>
  <c r="J286"/>
  <c r="G287"/>
  <c r="H287"/>
  <c r="I287"/>
  <c r="J287"/>
  <c r="G288"/>
  <c r="H288"/>
  <c r="I288"/>
  <c r="J288"/>
  <c r="G289"/>
  <c r="H289"/>
  <c r="I289"/>
  <c r="J289"/>
  <c r="G290"/>
  <c r="H290"/>
  <c r="I290"/>
  <c r="J290"/>
  <c r="G291"/>
  <c r="H291"/>
  <c r="I291"/>
  <c r="J291"/>
  <c r="G292"/>
  <c r="H292"/>
  <c r="I292"/>
  <c r="J292"/>
  <c r="G293"/>
  <c r="H293"/>
  <c r="I293"/>
  <c r="J293"/>
  <c r="G294"/>
  <c r="H294"/>
  <c r="I294"/>
  <c r="J294"/>
  <c r="G295"/>
  <c r="H295"/>
  <c r="I295"/>
  <c r="J295"/>
  <c r="G296"/>
  <c r="H296"/>
  <c r="I296"/>
  <c r="J296"/>
  <c r="G297"/>
  <c r="H297"/>
  <c r="I297"/>
  <c r="J297"/>
  <c r="G298"/>
  <c r="H298"/>
  <c r="I298"/>
  <c r="J298"/>
  <c r="G299"/>
  <c r="H299"/>
  <c r="I299"/>
  <c r="J299"/>
  <c r="G300"/>
  <c r="H300"/>
  <c r="I300"/>
  <c r="J300"/>
  <c r="G301"/>
  <c r="H301"/>
  <c r="I301"/>
  <c r="J301"/>
  <c r="G302"/>
  <c r="H302"/>
  <c r="I302"/>
  <c r="J302"/>
  <c r="G303"/>
  <c r="H303"/>
  <c r="I303"/>
  <c r="J303"/>
  <c r="G304"/>
  <c r="H304"/>
  <c r="I304"/>
  <c r="J304"/>
  <c r="G305"/>
  <c r="H305"/>
  <c r="I305"/>
  <c r="J305"/>
  <c r="G306"/>
  <c r="H306"/>
  <c r="I306"/>
  <c r="J306"/>
  <c r="G307"/>
  <c r="H307"/>
  <c r="I307"/>
  <c r="J307"/>
  <c r="G308"/>
  <c r="H308"/>
  <c r="I308"/>
  <c r="J308"/>
  <c r="G309"/>
  <c r="H309"/>
  <c r="I309"/>
  <c r="J309"/>
  <c r="G310"/>
  <c r="H310"/>
  <c r="I310"/>
  <c r="J310"/>
  <c r="G311"/>
  <c r="H311"/>
  <c r="I311"/>
  <c r="J311"/>
  <c r="G312"/>
  <c r="H312"/>
  <c r="I312"/>
  <c r="J312"/>
  <c r="G313"/>
  <c r="H313"/>
  <c r="I313"/>
  <c r="J313"/>
  <c r="G314"/>
  <c r="H314"/>
  <c r="I314"/>
  <c r="J314"/>
  <c r="G315"/>
  <c r="H315"/>
  <c r="I315"/>
  <c r="J315"/>
  <c r="G316"/>
  <c r="H316"/>
  <c r="I316"/>
  <c r="J316"/>
  <c r="G317"/>
  <c r="H317"/>
  <c r="I317"/>
  <c r="J317"/>
  <c r="G318"/>
  <c r="H318"/>
  <c r="I318"/>
  <c r="J318"/>
  <c r="G319"/>
  <c r="H319"/>
  <c r="I319"/>
  <c r="J319"/>
  <c r="G320"/>
  <c r="H320"/>
  <c r="I320"/>
  <c r="J320"/>
  <c r="G321"/>
  <c r="H321"/>
  <c r="I321"/>
  <c r="J321"/>
  <c r="G322"/>
  <c r="H322"/>
  <c r="I322"/>
  <c r="J322"/>
  <c r="G323"/>
  <c r="H323"/>
  <c r="I323"/>
  <c r="J323"/>
  <c r="G324"/>
  <c r="H324"/>
  <c r="I324"/>
  <c r="J324"/>
  <c r="G325"/>
  <c r="H325"/>
  <c r="I325"/>
  <c r="J325"/>
  <c r="G326"/>
  <c r="H326"/>
  <c r="I326"/>
  <c r="J326"/>
  <c r="G327"/>
  <c r="H327"/>
  <c r="I327"/>
  <c r="J327"/>
  <c r="G328"/>
  <c r="H328"/>
  <c r="I328"/>
  <c r="J328"/>
  <c r="G329"/>
  <c r="H329"/>
  <c r="I329"/>
  <c r="J329"/>
  <c r="G330"/>
  <c r="H330"/>
  <c r="I330"/>
  <c r="J330"/>
  <c r="G331"/>
  <c r="H331"/>
  <c r="I331"/>
  <c r="J331"/>
  <c r="G332"/>
  <c r="H332"/>
  <c r="I332"/>
  <c r="J332"/>
  <c r="G333"/>
  <c r="H333"/>
  <c r="I333"/>
  <c r="J333"/>
  <c r="G334"/>
  <c r="H334"/>
  <c r="I334"/>
  <c r="J334"/>
  <c r="G335"/>
  <c r="H335"/>
  <c r="I335"/>
  <c r="J335"/>
  <c r="G336"/>
  <c r="H336"/>
  <c r="I336"/>
  <c r="J336"/>
  <c r="G337"/>
  <c r="H337"/>
  <c r="I337"/>
  <c r="J337"/>
  <c r="G338"/>
  <c r="H338"/>
  <c r="I338"/>
  <c r="J338"/>
  <c r="G339"/>
  <c r="H339"/>
  <c r="I339"/>
  <c r="J339"/>
  <c r="G340"/>
  <c r="H340"/>
  <c r="I340"/>
  <c r="J340"/>
  <c r="G341"/>
  <c r="H341"/>
  <c r="I341"/>
  <c r="J341"/>
  <c r="G342"/>
  <c r="H342"/>
  <c r="I342"/>
  <c r="J342"/>
  <c r="G343"/>
  <c r="H343"/>
  <c r="I343"/>
  <c r="J343"/>
  <c r="G344"/>
  <c r="H344"/>
  <c r="I344"/>
  <c r="J344"/>
  <c r="G345"/>
  <c r="H345"/>
  <c r="I345"/>
  <c r="J345"/>
  <c r="G346"/>
  <c r="H346"/>
  <c r="I346"/>
  <c r="J346"/>
  <c r="G347"/>
  <c r="H347"/>
  <c r="I347"/>
  <c r="J347"/>
  <c r="G348"/>
  <c r="H348"/>
  <c r="I348"/>
  <c r="J348"/>
  <c r="G349"/>
  <c r="H349"/>
  <c r="I349"/>
  <c r="J349"/>
  <c r="G350"/>
  <c r="H350"/>
  <c r="I350"/>
  <c r="J350"/>
  <c r="G351"/>
  <c r="H351"/>
  <c r="I351"/>
  <c r="J351"/>
  <c r="G352"/>
  <c r="H352"/>
  <c r="I352"/>
  <c r="J352"/>
  <c r="G353"/>
  <c r="H353"/>
  <c r="I353"/>
  <c r="J353"/>
  <c r="G354"/>
  <c r="H354"/>
  <c r="I354"/>
  <c r="J354"/>
  <c r="G355"/>
  <c r="H355"/>
  <c r="I355"/>
  <c r="J355"/>
  <c r="G356"/>
  <c r="H356"/>
  <c r="I356"/>
  <c r="J356"/>
  <c r="G357"/>
  <c r="H357"/>
  <c r="I357"/>
  <c r="J357"/>
  <c r="G358"/>
  <c r="H358"/>
  <c r="I358"/>
  <c r="J358"/>
  <c r="G359"/>
  <c r="H359"/>
  <c r="I359"/>
  <c r="J359"/>
  <c r="G360"/>
  <c r="H360"/>
  <c r="I360"/>
  <c r="J360"/>
  <c r="G361"/>
  <c r="H361"/>
  <c r="I361"/>
  <c r="J361"/>
  <c r="G362"/>
  <c r="H362"/>
  <c r="I362"/>
  <c r="J362"/>
  <c r="G363"/>
  <c r="H363"/>
  <c r="I363"/>
  <c r="J363"/>
  <c r="G364"/>
  <c r="H364"/>
  <c r="I364"/>
  <c r="J364"/>
  <c r="G365"/>
  <c r="H365"/>
  <c r="I365"/>
  <c r="J365"/>
  <c r="G366"/>
  <c r="H366"/>
  <c r="I366"/>
  <c r="J366"/>
  <c r="G367"/>
  <c r="H367"/>
  <c r="I367"/>
  <c r="J367"/>
  <c r="G368"/>
  <c r="H368"/>
  <c r="I368"/>
  <c r="J368"/>
  <c r="G369"/>
  <c r="H369"/>
  <c r="I369"/>
  <c r="J369"/>
  <c r="G370"/>
  <c r="H370"/>
  <c r="I370"/>
  <c r="J370"/>
  <c r="G371"/>
  <c r="H371"/>
  <c r="I371"/>
  <c r="J371"/>
  <c r="G372"/>
  <c r="H372"/>
  <c r="I372"/>
  <c r="J372"/>
  <c r="G373"/>
  <c r="H373"/>
  <c r="I373"/>
  <c r="J373"/>
  <c r="G374"/>
  <c r="H374"/>
  <c r="I374"/>
  <c r="J374"/>
  <c r="G375"/>
  <c r="H375"/>
  <c r="I375"/>
  <c r="J375"/>
  <c r="G376"/>
  <c r="H376"/>
  <c r="I376"/>
  <c r="J376"/>
  <c r="G377"/>
  <c r="H377"/>
  <c r="I377"/>
  <c r="J377"/>
  <c r="G378"/>
  <c r="H378"/>
  <c r="I378"/>
  <c r="J378"/>
  <c r="G379"/>
  <c r="H379"/>
  <c r="I379"/>
  <c r="J379"/>
  <c r="G380"/>
  <c r="H380"/>
  <c r="I380"/>
  <c r="J380"/>
  <c r="G381"/>
  <c r="H381"/>
  <c r="I381"/>
  <c r="J381"/>
  <c r="G382"/>
  <c r="H382"/>
  <c r="I382"/>
  <c r="J382"/>
  <c r="G383"/>
  <c r="H383"/>
  <c r="I383"/>
  <c r="J383"/>
  <c r="G384"/>
  <c r="H384"/>
  <c r="I384"/>
  <c r="J384"/>
  <c r="G385"/>
  <c r="H385"/>
  <c r="I385"/>
  <c r="J385"/>
  <c r="G386"/>
  <c r="H386"/>
  <c r="I386"/>
  <c r="J386"/>
  <c r="G387"/>
  <c r="H387"/>
  <c r="I387"/>
  <c r="J387"/>
  <c r="G388"/>
  <c r="H388"/>
  <c r="I388"/>
  <c r="J388"/>
  <c r="G389"/>
  <c r="H389"/>
  <c r="I389"/>
  <c r="J389"/>
  <c r="G390"/>
  <c r="H390"/>
  <c r="I390"/>
  <c r="J390"/>
  <c r="G391"/>
  <c r="H391"/>
  <c r="I391"/>
  <c r="J391"/>
  <c r="G392"/>
  <c r="H392"/>
  <c r="I392"/>
  <c r="J392"/>
  <c r="G393"/>
  <c r="H393"/>
  <c r="I393"/>
  <c r="J393"/>
  <c r="G394"/>
  <c r="H394"/>
  <c r="I394"/>
  <c r="J394"/>
  <c r="G395"/>
  <c r="H395"/>
  <c r="I395"/>
  <c r="J395"/>
  <c r="G396"/>
  <c r="H396"/>
  <c r="I396"/>
  <c r="J396"/>
  <c r="G397"/>
  <c r="H397"/>
  <c r="I397"/>
  <c r="J397"/>
  <c r="G398"/>
  <c r="H398"/>
  <c r="I398"/>
  <c r="J398"/>
  <c r="G399"/>
  <c r="H399"/>
  <c r="I399"/>
  <c r="J399"/>
  <c r="G400"/>
  <c r="H400"/>
  <c r="I400"/>
  <c r="J400"/>
  <c r="G401"/>
  <c r="H401"/>
  <c r="I401"/>
  <c r="J401"/>
  <c r="G402"/>
  <c r="H402"/>
  <c r="I402"/>
  <c r="J402"/>
  <c r="G403"/>
  <c r="H403"/>
  <c r="I403"/>
  <c r="J403"/>
  <c r="G404"/>
  <c r="H404"/>
  <c r="I404"/>
  <c r="J404"/>
  <c r="G405"/>
  <c r="H405"/>
  <c r="I405"/>
  <c r="J405"/>
  <c r="G406"/>
  <c r="H406"/>
  <c r="I406"/>
  <c r="J406"/>
  <c r="G407"/>
  <c r="H407"/>
  <c r="I407"/>
  <c r="J407"/>
  <c r="G408"/>
  <c r="H408"/>
  <c r="I408"/>
  <c r="J408"/>
  <c r="G409"/>
  <c r="H409"/>
  <c r="I409"/>
  <c r="J409"/>
  <c r="G410"/>
  <c r="H410"/>
  <c r="I410"/>
  <c r="J410"/>
  <c r="G411"/>
  <c r="H411"/>
  <c r="I411"/>
  <c r="J411"/>
  <c r="G412"/>
  <c r="H412"/>
  <c r="I412"/>
  <c r="J412"/>
  <c r="G413"/>
  <c r="H413"/>
  <c r="I413"/>
  <c r="J413"/>
  <c r="G414"/>
  <c r="H414"/>
  <c r="I414"/>
  <c r="J414"/>
  <c r="G415"/>
  <c r="H415"/>
  <c r="I415"/>
  <c r="J415"/>
  <c r="G416"/>
  <c r="H416"/>
  <c r="I416"/>
  <c r="J416"/>
  <c r="G417"/>
  <c r="H417"/>
  <c r="I417"/>
  <c r="J417"/>
  <c r="G418"/>
  <c r="H418"/>
  <c r="I418"/>
  <c r="J418"/>
  <c r="G419"/>
  <c r="H419"/>
  <c r="I419"/>
  <c r="J419"/>
  <c r="G420"/>
  <c r="H420"/>
  <c r="I420"/>
  <c r="J420"/>
  <c r="G421"/>
  <c r="H421"/>
  <c r="I421"/>
  <c r="J421"/>
  <c r="G422"/>
  <c r="H422"/>
  <c r="I422"/>
  <c r="J422"/>
  <c r="G423"/>
  <c r="H423"/>
  <c r="I423"/>
  <c r="J423"/>
  <c r="G424"/>
  <c r="H424"/>
  <c r="I424"/>
  <c r="J424"/>
  <c r="G425"/>
  <c r="H425"/>
  <c r="I425"/>
  <c r="J425"/>
  <c r="G426"/>
  <c r="H426"/>
  <c r="I426"/>
  <c r="J426"/>
  <c r="G427"/>
  <c r="H427"/>
  <c r="I427"/>
  <c r="J427"/>
  <c r="G428"/>
  <c r="H428"/>
  <c r="I428"/>
  <c r="J428"/>
  <c r="G429"/>
  <c r="H429"/>
  <c r="I429"/>
  <c r="J429"/>
  <c r="G430"/>
  <c r="H430"/>
  <c r="I430"/>
  <c r="J430"/>
  <c r="G431"/>
  <c r="H431"/>
  <c r="I431"/>
  <c r="J431"/>
  <c r="G432"/>
  <c r="H432"/>
  <c r="I432"/>
  <c r="J432"/>
  <c r="G433"/>
  <c r="H433"/>
  <c r="I433"/>
  <c r="J433"/>
  <c r="G434"/>
  <c r="H434"/>
  <c r="I434"/>
  <c r="J434"/>
  <c r="G435"/>
  <c r="H435"/>
  <c r="I435"/>
  <c r="J435"/>
  <c r="G436"/>
  <c r="H436"/>
  <c r="I436"/>
  <c r="J436"/>
  <c r="G437"/>
  <c r="H437"/>
  <c r="I437"/>
  <c r="J437"/>
  <c r="G438"/>
  <c r="H438"/>
  <c r="I438"/>
  <c r="J438"/>
  <c r="G439"/>
  <c r="H439"/>
  <c r="I439"/>
  <c r="J439"/>
  <c r="G440"/>
  <c r="H440"/>
  <c r="I440"/>
  <c r="J440"/>
  <c r="G441"/>
  <c r="H441"/>
  <c r="I441"/>
  <c r="J441"/>
  <c r="G442"/>
  <c r="H442"/>
  <c r="I442"/>
  <c r="J442"/>
  <c r="G443"/>
  <c r="H443"/>
  <c r="I443"/>
  <c r="J443"/>
  <c r="G444"/>
  <c r="H444"/>
  <c r="I444"/>
  <c r="J444"/>
  <c r="G445"/>
  <c r="H445"/>
  <c r="I445"/>
  <c r="J445"/>
  <c r="G446"/>
  <c r="H446"/>
  <c r="I446"/>
  <c r="J446"/>
  <c r="G447"/>
  <c r="H447"/>
  <c r="I447"/>
  <c r="J447"/>
  <c r="G448"/>
  <c r="H448"/>
  <c r="I448"/>
  <c r="J448"/>
  <c r="G449"/>
  <c r="H449"/>
  <c r="I449"/>
  <c r="J449"/>
  <c r="G450"/>
  <c r="H450"/>
  <c r="I450"/>
  <c r="J450"/>
  <c r="G451"/>
  <c r="H451"/>
  <c r="I451"/>
  <c r="J451"/>
  <c r="G452"/>
  <c r="H452"/>
  <c r="I452"/>
  <c r="J452"/>
  <c r="G453"/>
  <c r="H453"/>
  <c r="I453"/>
  <c r="J453"/>
  <c r="G454"/>
  <c r="H454"/>
  <c r="I454"/>
  <c r="J454"/>
  <c r="G455"/>
  <c r="H455"/>
  <c r="I455"/>
  <c r="J455"/>
  <c r="G456"/>
  <c r="H456"/>
  <c r="I456"/>
  <c r="J456"/>
  <c r="G457"/>
  <c r="H457"/>
  <c r="I457"/>
  <c r="J457"/>
  <c r="G458"/>
  <c r="H458"/>
  <c r="I458"/>
  <c r="J458"/>
  <c r="G459"/>
  <c r="H459"/>
  <c r="I459"/>
  <c r="J459"/>
  <c r="G460"/>
  <c r="H460"/>
  <c r="I460"/>
  <c r="J460"/>
  <c r="G461"/>
  <c r="H461"/>
  <c r="I461"/>
  <c r="J461"/>
  <c r="G462"/>
  <c r="H462"/>
  <c r="I462"/>
  <c r="J462"/>
  <c r="G463"/>
  <c r="H463"/>
  <c r="I463"/>
  <c r="J463"/>
  <c r="G464"/>
  <c r="H464"/>
  <c r="I464"/>
  <c r="J464"/>
  <c r="G465"/>
  <c r="H465"/>
  <c r="I465"/>
  <c r="J465"/>
  <c r="G466"/>
  <c r="H466"/>
  <c r="I466"/>
  <c r="J466"/>
  <c r="G467"/>
  <c r="H467"/>
  <c r="I467"/>
  <c r="J467"/>
  <c r="G468"/>
  <c r="H468"/>
  <c r="I468"/>
  <c r="J468"/>
  <c r="G469"/>
  <c r="H469"/>
  <c r="I469"/>
  <c r="J469"/>
  <c r="G470"/>
  <c r="H470"/>
  <c r="I470"/>
  <c r="J470"/>
  <c r="G471"/>
  <c r="H471"/>
  <c r="I471"/>
  <c r="J471"/>
  <c r="G472"/>
  <c r="H472"/>
  <c r="I472"/>
  <c r="J472"/>
  <c r="G473"/>
  <c r="H473"/>
  <c r="I473"/>
  <c r="J473"/>
  <c r="G474"/>
  <c r="H474"/>
  <c r="I474"/>
  <c r="J474"/>
  <c r="G475"/>
  <c r="H475"/>
  <c r="I475"/>
  <c r="J475"/>
  <c r="G476"/>
  <c r="H476"/>
  <c r="I476"/>
  <c r="J476"/>
  <c r="G477"/>
  <c r="H477"/>
  <c r="I477"/>
  <c r="J477"/>
  <c r="G478"/>
  <c r="H478"/>
  <c r="I478"/>
  <c r="J478"/>
  <c r="G479"/>
  <c r="H479"/>
  <c r="I479"/>
  <c r="J479"/>
  <c r="G480"/>
  <c r="H480"/>
  <c r="I480"/>
  <c r="J480"/>
  <c r="G481"/>
  <c r="H481"/>
  <c r="I481"/>
  <c r="J481"/>
  <c r="G482"/>
  <c r="H482"/>
  <c r="I482"/>
  <c r="J482"/>
  <c r="G483"/>
  <c r="H483"/>
  <c r="I483"/>
  <c r="J483"/>
  <c r="G484"/>
  <c r="H484"/>
  <c r="I484"/>
  <c r="J484"/>
  <c r="G485"/>
  <c r="H485"/>
  <c r="I485"/>
  <c r="J485"/>
  <c r="G486"/>
  <c r="H486"/>
  <c r="I486"/>
  <c r="J486"/>
  <c r="G487"/>
  <c r="H487"/>
  <c r="I487"/>
  <c r="J487"/>
  <c r="G488"/>
  <c r="H488"/>
  <c r="I488"/>
  <c r="J488"/>
  <c r="G489"/>
  <c r="H489"/>
  <c r="I489"/>
  <c r="J489"/>
  <c r="G490"/>
  <c r="H490"/>
  <c r="I490"/>
  <c r="J490"/>
  <c r="G491"/>
  <c r="H491"/>
  <c r="I491"/>
  <c r="J491"/>
  <c r="G492"/>
  <c r="H492"/>
  <c r="I492"/>
  <c r="J492"/>
  <c r="G493"/>
  <c r="H493"/>
  <c r="I493"/>
  <c r="J493"/>
  <c r="G494"/>
  <c r="H494"/>
  <c r="I494"/>
  <c r="J494"/>
  <c r="G495"/>
  <c r="H495"/>
  <c r="I495"/>
  <c r="J495"/>
  <c r="G496"/>
  <c r="H496"/>
  <c r="I496"/>
  <c r="J496"/>
  <c r="G497"/>
  <c r="H497"/>
  <c r="I497"/>
  <c r="J497"/>
  <c r="G498"/>
  <c r="H498"/>
  <c r="I498"/>
  <c r="J498"/>
  <c r="G499"/>
  <c r="H499"/>
  <c r="I499"/>
  <c r="J499"/>
  <c r="G500"/>
  <c r="H500"/>
  <c r="I500"/>
  <c r="J500"/>
  <c r="G501"/>
  <c r="H501"/>
  <c r="I501"/>
  <c r="J501"/>
  <c r="G502"/>
  <c r="H502"/>
  <c r="I502"/>
  <c r="J502"/>
  <c r="G503"/>
  <c r="H503"/>
  <c r="I503"/>
  <c r="J503"/>
  <c r="G504"/>
  <c r="H504"/>
  <c r="I504"/>
  <c r="J504"/>
  <c r="G505"/>
  <c r="H505"/>
  <c r="I505"/>
  <c r="J505"/>
  <c r="G506"/>
  <c r="H506"/>
  <c r="I506"/>
  <c r="J506"/>
  <c r="G507"/>
  <c r="H507"/>
  <c r="I507"/>
  <c r="J507"/>
  <c r="G508"/>
  <c r="H508"/>
  <c r="I508"/>
  <c r="J508"/>
  <c r="G509"/>
  <c r="H509"/>
  <c r="I509"/>
  <c r="J509"/>
  <c r="G510"/>
  <c r="H510"/>
  <c r="I510"/>
  <c r="J510"/>
  <c r="G511"/>
  <c r="H511"/>
  <c r="I511"/>
  <c r="J511"/>
  <c r="G512"/>
  <c r="H512"/>
  <c r="I512"/>
  <c r="J512"/>
  <c r="G513"/>
  <c r="H513"/>
  <c r="I513"/>
  <c r="J513"/>
  <c r="G514"/>
  <c r="H514"/>
  <c r="I514"/>
  <c r="J514"/>
  <c r="G515"/>
  <c r="H515"/>
  <c r="I515"/>
  <c r="J515"/>
  <c r="G516"/>
  <c r="H516"/>
  <c r="I516"/>
  <c r="J516"/>
  <c r="G517"/>
  <c r="H517"/>
  <c r="I517"/>
  <c r="J517"/>
  <c r="G518"/>
  <c r="H518"/>
  <c r="I518"/>
  <c r="J518"/>
  <c r="G519"/>
  <c r="H519"/>
  <c r="I519"/>
  <c r="J519"/>
  <c r="G520"/>
  <c r="H520"/>
  <c r="I520"/>
  <c r="J520"/>
  <c r="G521"/>
  <c r="H521"/>
  <c r="I521"/>
  <c r="J521"/>
  <c r="G522"/>
  <c r="H522"/>
  <c r="I522"/>
  <c r="J522"/>
  <c r="G523"/>
  <c r="H523"/>
  <c r="I523"/>
  <c r="J523"/>
  <c r="G524"/>
  <c r="H524"/>
  <c r="I524"/>
  <c r="J524"/>
  <c r="G525"/>
  <c r="H525"/>
  <c r="I525"/>
  <c r="J525"/>
  <c r="G526"/>
  <c r="H526"/>
  <c r="I526"/>
  <c r="J526"/>
  <c r="G527"/>
  <c r="H527"/>
  <c r="I527"/>
  <c r="J527"/>
  <c r="G528"/>
  <c r="H528"/>
  <c r="I528"/>
  <c r="J528"/>
  <c r="G529"/>
  <c r="H529"/>
  <c r="I529"/>
  <c r="J529"/>
  <c r="G530"/>
  <c r="H530"/>
  <c r="I530"/>
  <c r="J530"/>
  <c r="G531"/>
  <c r="H531"/>
  <c r="I531"/>
  <c r="J531"/>
  <c r="G532"/>
  <c r="H532"/>
  <c r="I532"/>
  <c r="J532"/>
  <c r="G533"/>
  <c r="H533"/>
  <c r="I533"/>
  <c r="J533"/>
  <c r="G534"/>
  <c r="H534"/>
  <c r="I534"/>
  <c r="J534"/>
  <c r="G535"/>
  <c r="H535"/>
  <c r="I535"/>
  <c r="J535"/>
  <c r="G536"/>
  <c r="H536"/>
  <c r="I536"/>
  <c r="J536"/>
  <c r="G537"/>
  <c r="H537"/>
  <c r="I537"/>
  <c r="J537"/>
  <c r="G538"/>
  <c r="H538"/>
  <c r="I538"/>
  <c r="J538"/>
  <c r="G539"/>
  <c r="H539"/>
  <c r="I539"/>
  <c r="J539"/>
  <c r="G540"/>
  <c r="H540"/>
  <c r="I540"/>
  <c r="J540"/>
  <c r="G541"/>
  <c r="H541"/>
  <c r="I541"/>
  <c r="J541"/>
  <c r="G542"/>
  <c r="H542"/>
  <c r="I542"/>
  <c r="J542"/>
  <c r="G543"/>
  <c r="H543"/>
  <c r="I543"/>
  <c r="J543"/>
  <c r="G544"/>
  <c r="H544"/>
  <c r="I544"/>
  <c r="J544"/>
  <c r="G545"/>
  <c r="H545"/>
  <c r="I545"/>
  <c r="J545"/>
  <c r="G546"/>
  <c r="H546"/>
  <c r="I546"/>
  <c r="J546"/>
  <c r="G547"/>
  <c r="H547"/>
  <c r="I547"/>
  <c r="J547"/>
  <c r="G548"/>
  <c r="H548"/>
  <c r="I548"/>
  <c r="J548"/>
  <c r="G549"/>
  <c r="H549"/>
  <c r="I549"/>
  <c r="J549"/>
  <c r="G550"/>
  <c r="H550"/>
  <c r="I550"/>
  <c r="J550"/>
  <c r="G551"/>
  <c r="H551"/>
  <c r="I551"/>
  <c r="J551"/>
  <c r="G552"/>
  <c r="H552"/>
  <c r="I552"/>
  <c r="J552"/>
  <c r="G553"/>
  <c r="H553"/>
  <c r="I553"/>
  <c r="J553"/>
  <c r="G554"/>
  <c r="H554"/>
  <c r="I554"/>
  <c r="J554"/>
  <c r="G555"/>
  <c r="H555"/>
  <c r="I555"/>
  <c r="J555"/>
  <c r="G556"/>
  <c r="H556"/>
  <c r="I556"/>
  <c r="J556"/>
  <c r="G557"/>
  <c r="H557"/>
  <c r="I557"/>
  <c r="J557"/>
  <c r="G558"/>
  <c r="H558"/>
  <c r="I558"/>
  <c r="J558"/>
  <c r="G559"/>
  <c r="H559"/>
  <c r="I559"/>
  <c r="J559"/>
  <c r="G560"/>
  <c r="H560"/>
  <c r="I560"/>
  <c r="J560"/>
  <c r="G561"/>
  <c r="H561"/>
  <c r="I561"/>
  <c r="J561"/>
  <c r="G562"/>
  <c r="H562"/>
  <c r="I562"/>
  <c r="J562"/>
  <c r="G563"/>
  <c r="H563"/>
  <c r="I563"/>
  <c r="J563"/>
  <c r="G564"/>
  <c r="H564"/>
  <c r="I564"/>
  <c r="J564"/>
  <c r="G565"/>
  <c r="H565"/>
  <c r="I565"/>
  <c r="J565"/>
  <c r="G566"/>
  <c r="H566"/>
  <c r="I566"/>
  <c r="J566"/>
  <c r="G567"/>
  <c r="H567"/>
  <c r="I567"/>
  <c r="J567"/>
  <c r="G568"/>
  <c r="H568"/>
  <c r="I568"/>
  <c r="J568"/>
  <c r="G569"/>
  <c r="H569"/>
  <c r="I569"/>
  <c r="J569"/>
  <c r="G570"/>
  <c r="H570"/>
  <c r="I570"/>
  <c r="J570"/>
  <c r="G571"/>
  <c r="H571"/>
  <c r="I571"/>
  <c r="J571"/>
  <c r="G572"/>
  <c r="H572"/>
  <c r="I572"/>
  <c r="J572"/>
  <c r="G573"/>
  <c r="H573"/>
  <c r="I573"/>
  <c r="J573"/>
  <c r="G574"/>
  <c r="H574"/>
  <c r="I574"/>
  <c r="J574"/>
  <c r="G575"/>
  <c r="H575"/>
  <c r="I575"/>
  <c r="J575"/>
  <c r="G576"/>
  <c r="H576"/>
  <c r="I576"/>
  <c r="J576"/>
  <c r="G577"/>
  <c r="H577"/>
  <c r="I577"/>
  <c r="J577"/>
  <c r="G578"/>
  <c r="H578"/>
  <c r="I578"/>
  <c r="J578"/>
  <c r="G579"/>
  <c r="H579"/>
  <c r="I579"/>
  <c r="J579"/>
  <c r="G580"/>
  <c r="H580"/>
  <c r="I580"/>
  <c r="J580"/>
  <c r="G581"/>
  <c r="H581"/>
  <c r="I581"/>
  <c r="J581"/>
  <c r="G582"/>
  <c r="H582"/>
  <c r="I582"/>
  <c r="J582"/>
  <c r="G583"/>
  <c r="H583"/>
  <c r="I583"/>
  <c r="J583"/>
  <c r="G584"/>
  <c r="H584"/>
  <c r="I584"/>
  <c r="J584"/>
  <c r="G585"/>
  <c r="H585"/>
  <c r="I585"/>
  <c r="J585"/>
  <c r="G586"/>
  <c r="H586"/>
  <c r="I586"/>
  <c r="J586"/>
  <c r="G587"/>
  <c r="H587"/>
  <c r="I587"/>
  <c r="J587"/>
  <c r="G588"/>
  <c r="H588"/>
  <c r="I588"/>
  <c r="J588"/>
  <c r="G589"/>
  <c r="H589"/>
  <c r="I589"/>
  <c r="J589"/>
  <c r="G590"/>
  <c r="H590"/>
  <c r="I590"/>
  <c r="J590"/>
  <c r="G591"/>
  <c r="H591"/>
  <c r="I591"/>
  <c r="J591"/>
  <c r="G592"/>
  <c r="H592"/>
  <c r="I592"/>
  <c r="J592"/>
  <c r="G593"/>
  <c r="H593"/>
  <c r="I593"/>
  <c r="J593"/>
  <c r="G594"/>
  <c r="H594"/>
  <c r="I594"/>
  <c r="J594"/>
  <c r="G595"/>
  <c r="H595"/>
  <c r="I595"/>
  <c r="J595"/>
  <c r="G596"/>
  <c r="H596"/>
  <c r="I596"/>
  <c r="J596"/>
  <c r="G597"/>
  <c r="H597"/>
  <c r="I597"/>
  <c r="J597"/>
  <c r="G598"/>
  <c r="H598"/>
  <c r="I598"/>
  <c r="J598"/>
  <c r="G599"/>
  <c r="H599"/>
  <c r="I599"/>
  <c r="J599"/>
  <c r="G600"/>
  <c r="H600"/>
  <c r="I600"/>
  <c r="J600"/>
  <c r="G601"/>
  <c r="H601"/>
  <c r="I601"/>
  <c r="J601"/>
  <c r="G602"/>
  <c r="H602"/>
  <c r="I602"/>
  <c r="J602"/>
  <c r="G603"/>
  <c r="H603"/>
  <c r="I603"/>
  <c r="J603"/>
  <c r="G604"/>
  <c r="H604"/>
  <c r="I604"/>
  <c r="J604"/>
  <c r="G605"/>
  <c r="H605"/>
  <c r="I605"/>
  <c r="J605"/>
  <c r="G606"/>
  <c r="H606"/>
  <c r="I606"/>
  <c r="J606"/>
  <c r="G607"/>
  <c r="H607"/>
  <c r="I607"/>
  <c r="J607"/>
  <c r="G608"/>
  <c r="H608"/>
  <c r="I608"/>
  <c r="J608"/>
  <c r="G609"/>
  <c r="H609"/>
  <c r="I609"/>
  <c r="J609"/>
  <c r="G610"/>
  <c r="H610"/>
  <c r="I610"/>
  <c r="J610"/>
  <c r="G611"/>
  <c r="H611"/>
  <c r="I611"/>
  <c r="J611"/>
  <c r="G612"/>
  <c r="H612"/>
  <c r="I612"/>
  <c r="J612"/>
  <c r="G613"/>
  <c r="H613"/>
  <c r="I613"/>
  <c r="J613"/>
  <c r="G614"/>
  <c r="H614"/>
  <c r="I614"/>
  <c r="J614"/>
  <c r="G615"/>
  <c r="H615"/>
  <c r="I615"/>
  <c r="J615"/>
  <c r="G616"/>
  <c r="H616"/>
  <c r="I616"/>
  <c r="J616"/>
  <c r="G617"/>
  <c r="H617"/>
  <c r="I617"/>
  <c r="J617"/>
  <c r="G618"/>
  <c r="H618"/>
  <c r="I618"/>
  <c r="J618"/>
  <c r="G619"/>
  <c r="H619"/>
  <c r="I619"/>
  <c r="J619"/>
  <c r="G620"/>
  <c r="H620"/>
  <c r="I620"/>
  <c r="J620"/>
  <c r="G621"/>
  <c r="H621"/>
  <c r="I621"/>
  <c r="J621"/>
  <c r="G622"/>
  <c r="H622"/>
  <c r="I622"/>
  <c r="J622"/>
  <c r="G623"/>
  <c r="H623"/>
  <c r="I623"/>
  <c r="J623"/>
  <c r="G624"/>
  <c r="H624"/>
  <c r="I624"/>
  <c r="J624"/>
  <c r="G625"/>
  <c r="H625"/>
  <c r="I625"/>
  <c r="J625"/>
  <c r="G626"/>
  <c r="H626"/>
  <c r="I626"/>
  <c r="J626"/>
  <c r="G627"/>
  <c r="H627"/>
  <c r="I627"/>
  <c r="J627"/>
  <c r="G628"/>
  <c r="H628"/>
  <c r="I628"/>
  <c r="J628"/>
  <c r="G629"/>
  <c r="H629"/>
  <c r="I629"/>
  <c r="J629"/>
  <c r="G630"/>
  <c r="H630"/>
  <c r="I630"/>
  <c r="J630"/>
  <c r="G631"/>
  <c r="H631"/>
  <c r="I631"/>
  <c r="J631"/>
  <c r="G632"/>
  <c r="H632"/>
  <c r="I632"/>
  <c r="J632"/>
  <c r="G633"/>
  <c r="H633"/>
  <c r="I633"/>
  <c r="J633"/>
  <c r="G634"/>
  <c r="H634"/>
  <c r="I634"/>
  <c r="J634"/>
  <c r="G635"/>
  <c r="H635"/>
  <c r="I635"/>
  <c r="J635"/>
  <c r="G636"/>
  <c r="H636"/>
  <c r="I636"/>
  <c r="J636"/>
  <c r="G637"/>
  <c r="H637"/>
  <c r="I637"/>
  <c r="J637"/>
  <c r="G638"/>
  <c r="H638"/>
  <c r="I638"/>
  <c r="J638"/>
  <c r="G639"/>
  <c r="H639"/>
  <c r="I639"/>
  <c r="J639"/>
  <c r="G640"/>
  <c r="H640"/>
  <c r="I640"/>
  <c r="J640"/>
  <c r="G641"/>
  <c r="H641"/>
  <c r="I641"/>
  <c r="J641"/>
  <c r="G642"/>
  <c r="H642"/>
  <c r="I642"/>
  <c r="J642"/>
  <c r="G643"/>
  <c r="H643"/>
  <c r="I643"/>
  <c r="J643"/>
  <c r="G644"/>
  <c r="H644"/>
  <c r="I644"/>
  <c r="J644"/>
  <c r="G645"/>
  <c r="H645"/>
  <c r="I645"/>
  <c r="J645"/>
  <c r="G646"/>
  <c r="H646"/>
  <c r="I646"/>
  <c r="J646"/>
  <c r="G647"/>
  <c r="H647"/>
  <c r="I647"/>
  <c r="J647"/>
  <c r="G648"/>
  <c r="H648"/>
  <c r="I648"/>
  <c r="J648"/>
  <c r="G649"/>
  <c r="H649"/>
  <c r="I649"/>
  <c r="J649"/>
  <c r="G650"/>
  <c r="H650"/>
  <c r="I650"/>
  <c r="J650"/>
  <c r="G651"/>
  <c r="H651"/>
  <c r="I651"/>
  <c r="J651"/>
  <c r="G652"/>
  <c r="H652"/>
  <c r="I652"/>
  <c r="J652"/>
  <c r="G653"/>
  <c r="H653"/>
  <c r="I653"/>
  <c r="J653"/>
  <c r="G654"/>
  <c r="H654"/>
  <c r="I654"/>
  <c r="J654"/>
  <c r="G655"/>
  <c r="H655"/>
  <c r="I655"/>
  <c r="J655"/>
  <c r="G656"/>
  <c r="H656"/>
  <c r="I656"/>
  <c r="J656"/>
  <c r="G657"/>
  <c r="H657"/>
  <c r="I657"/>
  <c r="J657"/>
  <c r="G658"/>
  <c r="H658"/>
  <c r="I658"/>
  <c r="J658"/>
  <c r="G659"/>
  <c r="H659"/>
  <c r="I659"/>
  <c r="J659"/>
  <c r="G660"/>
  <c r="H660"/>
  <c r="I660"/>
  <c r="J660"/>
  <c r="G661"/>
  <c r="H661"/>
  <c r="I661"/>
  <c r="J661"/>
  <c r="G662"/>
  <c r="H662"/>
  <c r="I662"/>
  <c r="J662"/>
  <c r="G663"/>
  <c r="H663"/>
  <c r="I663"/>
  <c r="J663"/>
  <c r="G664"/>
  <c r="H664"/>
  <c r="I664"/>
  <c r="J664"/>
  <c r="G665"/>
  <c r="H665"/>
  <c r="I665"/>
  <c r="J665"/>
  <c r="G666"/>
  <c r="H666"/>
  <c r="I666"/>
  <c r="J666"/>
  <c r="G667"/>
  <c r="H667"/>
  <c r="I667"/>
  <c r="J667"/>
  <c r="G668"/>
  <c r="H668"/>
  <c r="I668"/>
  <c r="J668"/>
  <c r="G669"/>
  <c r="H669"/>
  <c r="I669"/>
  <c r="J669"/>
  <c r="G670"/>
  <c r="H670"/>
  <c r="I670"/>
  <c r="J670"/>
  <c r="G671"/>
  <c r="H671"/>
  <c r="I671"/>
  <c r="J671"/>
  <c r="G672"/>
  <c r="H672"/>
  <c r="I672"/>
  <c r="J672"/>
  <c r="G673"/>
  <c r="H673"/>
  <c r="I673"/>
  <c r="J673"/>
  <c r="G674"/>
  <c r="H674"/>
  <c r="I674"/>
  <c r="J674"/>
  <c r="G6"/>
  <c r="H6"/>
  <c r="I6"/>
  <c r="J6"/>
  <c r="G7"/>
  <c r="H7"/>
  <c r="I7"/>
  <c r="J7"/>
  <c r="G4"/>
  <c r="H4"/>
  <c r="I4"/>
  <c r="J4"/>
  <c r="G5"/>
  <c r="H5"/>
  <c r="I5"/>
  <c r="J5"/>
  <c r="H3"/>
  <c r="I3"/>
  <c r="J3"/>
  <c r="G3"/>
  <c r="I17" i="10"/>
  <c r="I16"/>
  <c r="I15"/>
  <c r="I14"/>
  <c r="I19"/>
  <c r="I11"/>
  <c r="I9"/>
  <c r="I8"/>
  <c r="I6"/>
  <c r="I4"/>
  <c r="I18"/>
  <c r="I10"/>
  <c r="I5"/>
  <c r="I7"/>
  <c r="I3"/>
  <c r="K3"/>
  <c r="K4"/>
  <c r="K5"/>
  <c r="K6"/>
  <c r="K7"/>
  <c r="K8"/>
  <c r="K9"/>
  <c r="K10"/>
  <c r="K11"/>
  <c r="K12"/>
  <c r="K13"/>
  <c r="K14"/>
  <c r="K15"/>
  <c r="K16"/>
  <c r="K17"/>
  <c r="K18"/>
  <c r="K19"/>
  <c r="J18"/>
  <c r="J17"/>
  <c r="J16"/>
  <c r="J15"/>
  <c r="J14"/>
  <c r="J13"/>
  <c r="J12"/>
  <c r="J11"/>
  <c r="J10"/>
  <c r="J9"/>
  <c r="J8"/>
  <c r="J7"/>
  <c r="J6"/>
  <c r="J5"/>
  <c r="J4"/>
  <c r="J3"/>
  <c r="J19"/>
  <c r="I12" l="1"/>
  <c r="E18" l="1"/>
  <c r="E13"/>
  <c r="E12"/>
  <c r="E11"/>
  <c r="E10"/>
  <c r="E8"/>
  <c r="E7"/>
  <c r="E6"/>
  <c r="E5"/>
  <c r="E4"/>
  <c r="E3"/>
  <c r="N6" i="4" l="1"/>
  <c r="O6"/>
  <c r="P6"/>
  <c r="Q6"/>
  <c r="R6"/>
  <c r="S6"/>
  <c r="T6"/>
  <c r="U6"/>
  <c r="V6"/>
  <c r="W6"/>
  <c r="X6"/>
  <c r="Y6"/>
  <c r="Z6"/>
  <c r="AA6"/>
  <c r="AB6"/>
  <c r="AC6"/>
  <c r="M6"/>
  <c r="N5"/>
  <c r="O5"/>
  <c r="P5"/>
  <c r="Q5"/>
  <c r="R5"/>
  <c r="S5"/>
  <c r="T5"/>
  <c r="U5"/>
  <c r="V5"/>
  <c r="W5"/>
  <c r="X5"/>
  <c r="Y5"/>
  <c r="Z5"/>
  <c r="AA5"/>
  <c r="AB5"/>
  <c r="AC5"/>
  <c r="AC7" l="1"/>
  <c r="AA7"/>
  <c r="Y7"/>
  <c r="W7"/>
  <c r="U7"/>
  <c r="S7"/>
  <c r="O7"/>
  <c r="Y47" i="8"/>
  <c r="W47"/>
  <c r="U47"/>
  <c r="S47"/>
  <c r="Q47"/>
  <c r="O47"/>
  <c r="Q7" i="4"/>
  <c r="M7"/>
  <c r="AB7"/>
  <c r="Z7"/>
  <c r="X7"/>
  <c r="V7"/>
  <c r="T7"/>
  <c r="R7"/>
  <c r="P7"/>
  <c r="N7"/>
  <c r="M47" i="8"/>
  <c r="X47"/>
  <c r="V47"/>
  <c r="T47"/>
  <c r="R47"/>
  <c r="P47"/>
  <c r="N47"/>
</calcChain>
</file>

<file path=xl/sharedStrings.xml><?xml version="1.0" encoding="utf-8"?>
<sst xmlns="http://schemas.openxmlformats.org/spreadsheetml/2006/main" count="8720" uniqueCount="332">
  <si>
    <t>countries</t>
  </si>
  <si>
    <t>country codes</t>
  </si>
  <si>
    <t>item</t>
  </si>
  <si>
    <t>item codes</t>
  </si>
  <si>
    <t>element</t>
  </si>
  <si>
    <t>element codes</t>
  </si>
  <si>
    <t>Angola</t>
  </si>
  <si>
    <t>Bananas</t>
  </si>
  <si>
    <t>Production (tonnes)</t>
  </si>
  <si>
    <t>Column Labels</t>
  </si>
  <si>
    <t>Beans, dry</t>
  </si>
  <si>
    <t>Row Labels</t>
  </si>
  <si>
    <t>Cassava</t>
  </si>
  <si>
    <t>Chick peas</t>
  </si>
  <si>
    <t>Cow peas, dry</t>
  </si>
  <si>
    <t>Groundnuts, with shell</t>
  </si>
  <si>
    <t>Lentils</t>
  </si>
  <si>
    <t>Maize</t>
  </si>
  <si>
    <t>Millet</t>
  </si>
  <si>
    <t>Pigeon peas</t>
  </si>
  <si>
    <t>Plantains</t>
  </si>
  <si>
    <t>Rice, paddy</t>
  </si>
  <si>
    <t>Sorghum</t>
  </si>
  <si>
    <t>Sweet potatoes</t>
  </si>
  <si>
    <t>Wheat</t>
  </si>
  <si>
    <t>Yams</t>
  </si>
  <si>
    <t>Grand Total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</si>
  <si>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</si>
  <si>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</si>
  <si>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</si>
  <si>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</si>
  <si>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</si>
  <si>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</si>
  <si>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</si>
  <si>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Congo</t>
  </si>
  <si>
    <t>Côte d'Ivoire</t>
  </si>
  <si>
    <t>Democratic Republic of the Congo</t>
  </si>
  <si>
    <t>Djibouti</t>
  </si>
  <si>
    <t>Equatorial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</si>
  <si>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</si>
  <si>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</si>
  <si>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</si>
  <si>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</si>
  <si>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</si>
  <si>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</si>
  <si>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</si>
  <si>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</si>
  <si>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Lesotho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</si>
  <si>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</si>
  <si>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</si>
  <si>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</si>
  <si>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</si>
  <si>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</si>
  <si>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</si>
  <si>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</si>
  <si>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</si>
  <si>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</si>
  <si>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</si>
  <si>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</si>
  <si>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</si>
  <si>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</si>
  <si>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Sudan</t>
  </si>
  <si>
    <t>Swaziland</t>
  </si>
  <si>
    <t>Togo</t>
  </si>
  <si>
    <t>Uganda</t>
  </si>
  <si>
    <t>United Republic of Tanzania</t>
  </si>
  <si>
    <t>Zambia</t>
  </si>
  <si>
    <t>Zimbabwe</t>
  </si>
  <si>
    <t>Area Harvested (Ha)</t>
  </si>
  <si>
    <t xml:space="preserve"> </t>
  </si>
  <si>
    <t>Total Production</t>
  </si>
  <si>
    <t>Total Area</t>
  </si>
  <si>
    <t>Average Yield</t>
  </si>
  <si>
    <t>2005 Average Yield All SSA</t>
  </si>
  <si>
    <t>2006 Average Yield All SSA</t>
  </si>
  <si>
    <t>2007 Average Yield All SSA</t>
  </si>
  <si>
    <t>Food supply (kcal/capita/day)</t>
  </si>
  <si>
    <t>Beans</t>
  </si>
  <si>
    <t>Groundnuts (in Shell Eq)</t>
  </si>
  <si>
    <t>Pulses, Other</t>
  </si>
  <si>
    <t>Rice (Paddy Equivalent)</t>
  </si>
  <si>
    <t>Sweet Potatoes</t>
  </si>
  <si>
    <t>countries (codes)</t>
  </si>
  <si>
    <t>population</t>
  </si>
  <si>
    <t>population (codes)</t>
  </si>
  <si>
    <t>Population - Est. &amp; Proj. 2008</t>
  </si>
  <si>
    <t>Total Population - Both sexes (1000)</t>
  </si>
  <si>
    <t>Total Food Supply (Billion Kcal per year, FAO Data [year])</t>
  </si>
  <si>
    <t>yield (2005 est.)</t>
  </si>
  <si>
    <t>yield gap (2005 est.)</t>
  </si>
  <si>
    <t>attainable yield (2005 est., = yield x (1 + yield gap)</t>
  </si>
  <si>
    <t>Rice</t>
  </si>
  <si>
    <t>Yams (&amp; Sweet Potatoes)</t>
  </si>
  <si>
    <t>Groundnuts</t>
  </si>
  <si>
    <t>Bananas/Plantains</t>
  </si>
  <si>
    <t>value of production (2005 production x avg. 1999-2001 $PPP)</t>
  </si>
  <si>
    <t>chick pea</t>
  </si>
  <si>
    <t>cow pea</t>
  </si>
  <si>
    <t>pigeon pea</t>
  </si>
  <si>
    <t>lentil</t>
  </si>
  <si>
    <t>% Change VoP 2005-2030 (from IMPACT)</t>
  </si>
  <si>
    <t>* Note some paired numbers, e.g. plantains and bananas, yams &amp; sweet potatoes, some pulses - may have been estimated together?</t>
  </si>
  <si>
    <r>
      <rPr>
        <b/>
        <sz val="11"/>
        <color rgb="FF000000"/>
        <rFont val="Calibri"/>
        <family val="2"/>
        <scheme val="minor"/>
      </rPr>
      <t>attainable yield</t>
    </r>
    <r>
      <rPr>
        <sz val="11"/>
        <color rgb="FF000000"/>
        <rFont val="Calibri"/>
        <family val="2"/>
        <scheme val="minor"/>
      </rPr>
      <t xml:space="preserve"> (2008 est., assuming 2005 yield gap constant)</t>
    </r>
  </si>
  <si>
    <t>...</t>
  </si>
  <si>
    <r>
      <t xml:space="preserve">* red indicates 2008 values estimated using 2005 yield gap for </t>
    </r>
    <r>
      <rPr>
        <u/>
        <sz val="11"/>
        <color rgb="FFFF0000"/>
        <rFont val="Calibri"/>
        <family val="2"/>
        <scheme val="minor"/>
      </rPr>
      <t>combined</t>
    </r>
    <r>
      <rPr>
        <sz val="11"/>
        <color rgb="FFFF0000"/>
        <rFont val="Calibri"/>
        <family val="2"/>
        <scheme val="minor"/>
      </rPr>
      <t xml:space="preserve"> crops, e.g. "Yams &amp; Sweet Potatoes", "Plantains &amp; Bananas", or "Pulses, other"</t>
    </r>
  </si>
  <si>
    <t>"..." indicates no data and/or no estimates possible given current available data</t>
  </si>
  <si>
    <t>Other Pulses</t>
  </si>
  <si>
    <t>Yield (tonnes/Ha)</t>
  </si>
  <si>
    <t>Table R6: Aggregate Yield Gain by Commodity</t>
  </si>
  <si>
    <t>Crops</t>
  </si>
  <si>
    <t>Share of total SSA crop area</t>
  </si>
  <si>
    <t>2005 average yield</t>
  </si>
  <si>
    <t>Oher Pulses</t>
  </si>
  <si>
    <t>2005 average yield gap</t>
  </si>
  <si>
    <t>Baseline yield gap closure</t>
  </si>
  <si>
    <t>Improved yield gap closure</t>
  </si>
  <si>
    <t>% of crop area reached (adoption)</t>
  </si>
  <si>
    <t>2030 average yield gain</t>
  </si>
  <si>
    <t>2030 baseline yield gain</t>
  </si>
  <si>
    <t>2030 improved yield gain (for adopters)</t>
  </si>
  <si>
    <t>2030 average yield (kg/ha)</t>
  </si>
  <si>
    <t>2030 baseline yield</t>
  </si>
  <si>
    <t>2030 improved yield (for adopters)</t>
  </si>
  <si>
    <t>Sweet Potatoes &amp; Yams</t>
  </si>
  <si>
    <t>Non-Priority Crops</t>
  </si>
  <si>
    <t>Banana &amp; Plantains</t>
  </si>
  <si>
    <t>Barley</t>
  </si>
  <si>
    <t>Coffee</t>
  </si>
  <si>
    <t>Cotton</t>
  </si>
  <si>
    <t>Potato</t>
  </si>
  <si>
    <t>Soybeans</t>
  </si>
  <si>
    <t>Sugar Cane</t>
  </si>
  <si>
    <t>Other Fibres</t>
  </si>
  <si>
    <t>Other Oilcrops</t>
  </si>
  <si>
    <t>All Other Crops</t>
  </si>
  <si>
    <t>Yield Gap and Attainable Yield (2005 Est.) from GAEZ data</t>
  </si>
  <si>
    <t>* data on SSA drawn from the spreadsheet YieldTargetSSA-Live_v23a CG EDITS</t>
  </si>
  <si>
    <t>All Countries (SSA)</t>
  </si>
  <si>
    <t>Population (1000s, FAO Data)</t>
  </si>
  <si>
    <t>Food Supply (kcal/capita/day, FAO Data)</t>
  </si>
  <si>
    <t>Yield (tonnes/Ha, FAO Data)</t>
  </si>
  <si>
    <t>Area Harvested (Ha, FAO Data)</t>
  </si>
  <si>
    <t>Production (tonnes, FAO Data)</t>
  </si>
  <si>
    <t xml:space="preserve">Average Yield All SSA </t>
  </si>
  <si>
    <t>*This sheet recacluates average yield based on Production[year]/Area[year] selected in pivot tables in Tab 1 (Production) and Tab 2 (Area Harvested).</t>
  </si>
  <si>
    <t>s=staple</t>
  </si>
  <si>
    <t>Source: FAOSTAT2010</t>
  </si>
  <si>
    <t>c=high value</t>
  </si>
  <si>
    <t>SSA (without South Africa) Value of Production for avg (2004 - 2006)</t>
  </si>
  <si>
    <t>l=livestock</t>
  </si>
  <si>
    <t>Value of Production = Quantity(2005) * international price (avg 1999-2001 US$ PPP)</t>
  </si>
  <si>
    <t>%change between 2005 and 2030 (from IMPACT)</t>
  </si>
  <si>
    <t>prod_name</t>
  </si>
  <si>
    <t>Value of Production</t>
  </si>
  <si>
    <t>share in total</t>
  </si>
  <si>
    <t>intPrice</t>
  </si>
  <si>
    <t>%change</t>
  </si>
  <si>
    <t>SUM ALL PRODUCTS</t>
  </si>
  <si>
    <t>s</t>
  </si>
  <si>
    <t>l</t>
  </si>
  <si>
    <t>Cattle meat</t>
  </si>
  <si>
    <t>Cow milk, whole, fresh</t>
  </si>
  <si>
    <t>c</t>
  </si>
  <si>
    <t>Seed cotton</t>
  </si>
  <si>
    <t>Cocoa beans</t>
  </si>
  <si>
    <t>Vegetables fresh nes</t>
  </si>
  <si>
    <t>Goat meat</t>
  </si>
  <si>
    <t>x</t>
  </si>
  <si>
    <t>Game meat</t>
  </si>
  <si>
    <t>Sheep meat</t>
  </si>
  <si>
    <t>Citrus fruit, nes</t>
  </si>
  <si>
    <t>Potatoes</t>
  </si>
  <si>
    <t>Chicken meat</t>
  </si>
  <si>
    <t>Oil palm fruit</t>
  </si>
  <si>
    <t>Sugar cane</t>
  </si>
  <si>
    <t>Chillies and peppers, dry</t>
  </si>
  <si>
    <t>Tomatoes</t>
  </si>
  <si>
    <t>Hen eggs, in shell</t>
  </si>
  <si>
    <t>Sesame seed</t>
  </si>
  <si>
    <t>Taro (cocoyam)</t>
  </si>
  <si>
    <t>Goat milk, whole, fresh</t>
  </si>
  <si>
    <t>Pig meat</t>
  </si>
  <si>
    <t>Tobacco, unmanufactured</t>
  </si>
  <si>
    <t>Okra</t>
  </si>
  <si>
    <t>Cashew nuts, with shell</t>
  </si>
  <si>
    <t>Coffee, green</t>
  </si>
  <si>
    <t>Roots and Tubers, nes</t>
  </si>
  <si>
    <t>Mangoes, mangosteens, guavas</t>
  </si>
  <si>
    <t>Fruit Fresh Nes</t>
  </si>
  <si>
    <t>Tea</t>
  </si>
  <si>
    <t>Sheep milk, whole, fresh</t>
  </si>
  <si>
    <t>Pineapples</t>
  </si>
  <si>
    <t>Chillies and peppers, green</t>
  </si>
  <si>
    <t>Camel milk, whole, fresh</t>
  </si>
  <si>
    <t>Cereals, nes</t>
  </si>
  <si>
    <t>Maize, green</t>
  </si>
  <si>
    <t>Onions, dry</t>
  </si>
  <si>
    <t>Camel meat</t>
  </si>
  <si>
    <t>Natural rubber</t>
  </si>
  <si>
    <t>Natural honey</t>
  </si>
  <si>
    <t>Melonseed</t>
  </si>
  <si>
    <t>Avocados</t>
  </si>
  <si>
    <t>Papayas</t>
  </si>
  <si>
    <t>Meat nes</t>
  </si>
  <si>
    <t>Pulses, nes</t>
  </si>
  <si>
    <t>Oranges</t>
  </si>
  <si>
    <t>Nuts, nes</t>
  </si>
  <si>
    <t>Broad beans, horse beans, dry</t>
  </si>
  <si>
    <t>Coconuts</t>
  </si>
  <si>
    <t>Cabbages and other brassicas</t>
  </si>
  <si>
    <t>Dates</t>
  </si>
  <si>
    <t>Wool, greasy</t>
  </si>
  <si>
    <t>Hops</t>
  </si>
  <si>
    <t>Karite Nuts (Sheanuts)</t>
  </si>
  <si>
    <t>Pumpkins, squash and gourds</t>
  </si>
  <si>
    <t>Garlic</t>
  </si>
  <si>
    <t>Oilseeds, Nes</t>
  </si>
  <si>
    <t>Ginger</t>
  </si>
  <si>
    <t>Pepper (Piper spp.)</t>
  </si>
  <si>
    <t>Watermelons</t>
  </si>
  <si>
    <t>Peas, dry</t>
  </si>
  <si>
    <t>Sunflower seed</t>
  </si>
  <si>
    <t>Carrots and turnips</t>
  </si>
  <si>
    <t>Onions (inc. shallots), green</t>
  </si>
  <si>
    <t>Fruit, tropical fresh nes</t>
  </si>
  <si>
    <t>Beans, green</t>
  </si>
  <si>
    <t>Eggplants (aubergines)</t>
  </si>
  <si>
    <t>Cucumbers and gherkins</t>
  </si>
  <si>
    <t>Beeswax</t>
  </si>
  <si>
    <t>Fonio</t>
  </si>
  <si>
    <t>Lemons and limes</t>
  </si>
  <si>
    <t>Cloves</t>
  </si>
  <si>
    <t>Grapefruit (inc. pomelos)</t>
  </si>
  <si>
    <t>Fibre Crops Nes</t>
  </si>
  <si>
    <t>Spices, nes</t>
  </si>
  <si>
    <t>Bambara beans</t>
  </si>
  <si>
    <t>Vetches</t>
  </si>
  <si>
    <t>Linseed</t>
  </si>
  <si>
    <t>Rabbit meat</t>
  </si>
  <si>
    <t>Goose and guinea fowl meat</t>
  </si>
  <si>
    <t>Castor oil seed</t>
  </si>
  <si>
    <t>Grapes</t>
  </si>
  <si>
    <t>Lettuce and chicory</t>
  </si>
  <si>
    <t>Duck meat</t>
  </si>
  <si>
    <t>Kolanuts</t>
  </si>
  <si>
    <t>Sisal</t>
  </si>
  <si>
    <t>Peas, green</t>
  </si>
  <si>
    <t>Other melons (inc.cantaloupes)</t>
  </si>
  <si>
    <t>Horse meat</t>
  </si>
  <si>
    <t>Spinach</t>
  </si>
  <si>
    <t>Turkey meat</t>
  </si>
  <si>
    <t>Meat of Asses</t>
  </si>
  <si>
    <t>Vanilla</t>
  </si>
  <si>
    <t>Pyrethrum,Dried</t>
  </si>
  <si>
    <t>Rapeseed</t>
  </si>
  <si>
    <t>Other bird eggs,in shell</t>
  </si>
  <si>
    <t>Tangerines, mandarins, clem.</t>
  </si>
  <si>
    <t>Oats</t>
  </si>
  <si>
    <t>Apples</t>
  </si>
  <si>
    <t>Other Bastfibres</t>
  </si>
  <si>
    <t>Peaches and nectarines</t>
  </si>
  <si>
    <t>Leguminous vegetables, nes</t>
  </si>
  <si>
    <t>Almonds, with shell</t>
  </si>
  <si>
    <t>Plums and sloes</t>
  </si>
  <si>
    <t>Bird meat, nes</t>
  </si>
  <si>
    <t>Cinnamon (canella)</t>
  </si>
  <si>
    <t>Pears</t>
  </si>
  <si>
    <t>Mushrooms and truffles</t>
  </si>
  <si>
    <t>Brazil nuts, with shell</t>
  </si>
  <si>
    <t>Cauliflowers and broccoli</t>
  </si>
  <si>
    <t>Safflower seed</t>
  </si>
  <si>
    <t>Jute</t>
  </si>
  <si>
    <t>Strawberries</t>
  </si>
  <si>
    <t>Stone fruit, nes</t>
  </si>
  <si>
    <t>Nutmeg, mace and cardamoms</t>
  </si>
  <si>
    <t>Tung Nuts</t>
  </si>
  <si>
    <t>Pistachios</t>
  </si>
  <si>
    <t>Asparagus</t>
  </si>
  <si>
    <t>Anise, badian, fennel, corian.</t>
  </si>
  <si>
    <t>Apricots</t>
  </si>
  <si>
    <t>Artichokes</t>
  </si>
  <si>
    <t>Mustard seed</t>
  </si>
  <si>
    <t>Berries Nes</t>
  </si>
  <si>
    <t>Currants</t>
  </si>
  <si>
    <t>Manila Fibre (Abaca)</t>
  </si>
  <si>
    <t>Chestnuts</t>
  </si>
  <si>
    <t>Silk-worm cocoons, reelable</t>
  </si>
  <si>
    <t>Raspberries</t>
  </si>
  <si>
    <t>Hazelnuts, with shell</t>
  </si>
  <si>
    <t>Chicory roots</t>
  </si>
  <si>
    <t>Arecanuts</t>
  </si>
  <si>
    <t>Figs</t>
  </si>
  <si>
    <t>Sugar beet</t>
  </si>
  <si>
    <t>Quinces</t>
  </si>
  <si>
    <t>Total</t>
  </si>
  <si>
    <t>* data on SSA drawn from the spreadsheet FAO_ValProd_v2 CG EDITS</t>
  </si>
  <si>
    <t>Value of Production and Predicted Change in Market Demand (from IMPACT model)</t>
  </si>
  <si>
    <t>CROP YIELD, YIELD GAP, and VoP Summaries for SSA</t>
  </si>
  <si>
    <t>yield (kg/Ha, 2005 est.)</t>
  </si>
  <si>
    <t xml:space="preserve">* This sheet recalculates total food supply per country (Billion kcal per year) for the year selected in the pivot tables in Tab 5 (food supply per capita) and Tab 6 (population). </t>
  </si>
  <si>
    <t>FOCUS CROPS</t>
  </si>
  <si>
    <t>area harvested (Ha, 2008 est.)</t>
  </si>
  <si>
    <t>yield gap (2008 est., assuming 2005 attainaFle yield constant)</t>
  </si>
  <si>
    <r>
      <rPr>
        <b/>
        <sz val="11"/>
        <color rgb="FF000000"/>
        <rFont val="Calibri"/>
        <family val="2"/>
        <scheme val="minor"/>
      </rPr>
      <t xml:space="preserve">yield </t>
    </r>
    <r>
      <rPr>
        <sz val="11"/>
        <color rgb="FF000000"/>
        <rFont val="Calibri"/>
        <family val="2"/>
        <scheme val="minor"/>
      </rPr>
      <t>(kg/Ha, 2005 actual)</t>
    </r>
  </si>
  <si>
    <r>
      <rPr>
        <b/>
        <sz val="11"/>
        <color rgb="FF000000"/>
        <rFont val="Calibri"/>
        <family val="2"/>
        <scheme val="minor"/>
      </rPr>
      <t xml:space="preserve">yield </t>
    </r>
    <r>
      <rPr>
        <sz val="11"/>
        <color rgb="FF000000"/>
        <rFont val="Calibri"/>
        <family val="2"/>
        <scheme val="minor"/>
      </rPr>
      <t>(kg/Ha, 2008 actual)</t>
    </r>
  </si>
  <si>
    <t>AVE 2006-2008</t>
  </si>
  <si>
    <t>Sum of AVE 2006-2008</t>
  </si>
  <si>
    <t>Average of 2008</t>
  </si>
  <si>
    <t>2006-2008 Average Yield All SSA</t>
  </si>
  <si>
    <t>AVE 2005-2007</t>
  </si>
  <si>
    <t>Sum of AVE 2005-2007</t>
  </si>
  <si>
    <t xml:space="preserve">Biotic and Abiotic Constraints </t>
  </si>
  <si>
    <t>from Waddington et al 2009 (yield gain potential in kg/Ha; maize estimates from Gibbon, Dixon &amp; Flores 2007)</t>
  </si>
  <si>
    <t>Africa Systems</t>
  </si>
  <si>
    <t>Cowpea</t>
  </si>
  <si>
    <t>Chickpea</t>
  </si>
  <si>
    <t>Insects</t>
  </si>
  <si>
    <t>Virus</t>
  </si>
  <si>
    <t>Fungi</t>
  </si>
  <si>
    <t>Bacteria</t>
  </si>
  <si>
    <t>Weeds</t>
  </si>
  <si>
    <t>Post-Harvest</t>
  </si>
  <si>
    <t>Drought</t>
  </si>
  <si>
    <t>Soil Nutrients</t>
  </si>
  <si>
    <t>Maize Mixed</t>
  </si>
  <si>
    <t>Root Crop Mixed</t>
  </si>
  <si>
    <t>Agropastoral Millet-Sorghum</t>
  </si>
  <si>
    <t>Root Crop</t>
  </si>
  <si>
    <t>Highland Temperate</t>
  </si>
  <si>
    <t>Average (kg gain):</t>
  </si>
  <si>
    <t>Yield(2005)</t>
  </si>
  <si>
    <t>% Yield gain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</si>
</sst>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</numFmts>
  <fonts count="4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 tint="-0.749961851863155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1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Trellis">
        <fgColor theme="0"/>
        <bgColor theme="2"/>
      </patternFill>
    </fill>
    <fill>
      <patternFill patternType="solid">
        <fgColor indexed="22"/>
        <bgColor indexed="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28" fillId="0" borderId="0" applyAlignment="0"/>
    <xf numFmtId="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36" borderId="24" applyNumberFormat="0" applyBorder="0" applyAlignment="0">
      <alignment horizontal="center"/>
    </xf>
    <xf numFmtId="0" fontId="32" fillId="0" borderId="25" applyNumberFormat="0" applyFill="0" applyBorder="0" applyAlignment="0" applyProtection="0">
      <alignment horizontal="right" indent="1"/>
    </xf>
  </cellStyleXfs>
  <cellXfs count="145">
    <xf numFmtId="0" fontId="19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0" xfId="0" applyFont="1"/>
    <xf numFmtId="0" fontId="21" fillId="0" borderId="12" xfId="0" applyFont="1" applyBorder="1"/>
    <xf numFmtId="0" fontId="21" fillId="0" borderId="13" xfId="0" applyFont="1" applyBorder="1"/>
    <xf numFmtId="0" fontId="19" fillId="0" borderId="0" xfId="0" applyFont="1" applyAlignment="1">
      <alignment horizontal="left"/>
    </xf>
    <xf numFmtId="0" fontId="0" fillId="0" borderId="13" xfId="0" applyFont="1" applyBorder="1"/>
    <xf numFmtId="164" fontId="19" fillId="0" borderId="0" xfId="0" applyNumberFormat="1" applyFont="1"/>
    <xf numFmtId="164" fontId="0" fillId="0" borderId="0" xfId="0" applyNumberFormat="1" applyFont="1"/>
    <xf numFmtId="164" fontId="22" fillId="33" borderId="14" xfId="0" applyNumberFormat="1" applyFont="1" applyFill="1" applyBorder="1"/>
    <xf numFmtId="164" fontId="22" fillId="33" borderId="15" xfId="0" applyNumberFormat="1" applyFont="1" applyFill="1" applyBorder="1"/>
    <xf numFmtId="164" fontId="0" fillId="33" borderId="15" xfId="0" applyNumberFormat="1" applyFont="1" applyFill="1" applyBorder="1"/>
    <xf numFmtId="164" fontId="0" fillId="33" borderId="16" xfId="0" applyNumberFormat="1" applyFont="1" applyFill="1" applyBorder="1"/>
    <xf numFmtId="164" fontId="0" fillId="33" borderId="17" xfId="0" applyNumberFormat="1" applyFont="1" applyFill="1" applyBorder="1"/>
    <xf numFmtId="1" fontId="0" fillId="33" borderId="0" xfId="0" applyNumberFormat="1" applyFont="1" applyFill="1"/>
    <xf numFmtId="164" fontId="0" fillId="33" borderId="20" xfId="0" applyNumberFormat="1" applyFont="1" applyFill="1" applyBorder="1"/>
    <xf numFmtId="164" fontId="22" fillId="0" borderId="0" xfId="0" applyNumberFormat="1" applyFont="1"/>
    <xf numFmtId="1" fontId="0" fillId="0" borderId="0" xfId="0" applyNumberFormat="1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0" fillId="0" borderId="0" xfId="0" applyAlignment="1">
      <alignment horizontal="left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/>
    <xf numFmtId="0" fontId="19" fillId="0" borderId="0" xfId="0" pivotButton="1" applyFont="1"/>
    <xf numFmtId="0" fontId="19" fillId="0" borderId="0" xfId="0" applyNumberFormat="1" applyFont="1"/>
    <xf numFmtId="0" fontId="0" fillId="0" borderId="0" xfId="0"/>
    <xf numFmtId="164" fontId="25" fillId="33" borderId="17" xfId="0" applyNumberFormat="1" applyFont="1" applyFill="1" applyBorder="1"/>
    <xf numFmtId="164" fontId="25" fillId="33" borderId="19" xfId="0" applyNumberFormat="1" applyFont="1" applyFill="1" applyBorder="1"/>
    <xf numFmtId="164" fontId="25" fillId="33" borderId="0" xfId="0" applyNumberFormat="1" applyFont="1" applyFill="1"/>
    <xf numFmtId="164" fontId="25" fillId="33" borderId="18" xfId="0" applyNumberFormat="1" applyFont="1" applyFill="1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3" fontId="19" fillId="0" borderId="0" xfId="0" applyNumberFormat="1" applyFont="1"/>
    <xf numFmtId="165" fontId="19" fillId="0" borderId="0" xfId="0" applyNumberFormat="1" applyFont="1"/>
    <xf numFmtId="165" fontId="0" fillId="0" borderId="0" xfId="0" applyNumberFormat="1" applyAlignment="1">
      <alignment horizontal="left" wrapText="1"/>
    </xf>
    <xf numFmtId="0" fontId="0" fillId="34" borderId="15" xfId="0" applyFill="1" applyBorder="1" applyAlignment="1">
      <alignment horizontal="left" wrapText="1"/>
    </xf>
    <xf numFmtId="0" fontId="0" fillId="34" borderId="16" xfId="0" applyFill="1" applyBorder="1" applyAlignment="1">
      <alignment horizontal="left" wrapText="1"/>
    </xf>
    <xf numFmtId="2" fontId="0" fillId="34" borderId="0" xfId="0" applyNumberFormat="1" applyFill="1" applyBorder="1" applyAlignment="1">
      <alignment horizontal="left"/>
    </xf>
    <xf numFmtId="1" fontId="0" fillId="34" borderId="18" xfId="0" applyNumberFormat="1" applyFill="1" applyBorder="1" applyAlignment="1">
      <alignment horizontal="left"/>
    </xf>
    <xf numFmtId="1" fontId="15" fillId="34" borderId="18" xfId="0" applyNumberFormat="1" applyFont="1" applyFill="1" applyBorder="1" applyAlignment="1">
      <alignment horizontal="left"/>
    </xf>
    <xf numFmtId="1" fontId="0" fillId="34" borderId="0" xfId="0" applyNumberFormat="1" applyFill="1" applyBorder="1" applyAlignment="1">
      <alignment horizontal="left"/>
    </xf>
    <xf numFmtId="2" fontId="0" fillId="34" borderId="15" xfId="0" applyNumberFormat="1" applyFill="1" applyBorder="1" applyAlignment="1">
      <alignment horizontal="left"/>
    </xf>
    <xf numFmtId="1" fontId="0" fillId="34" borderId="16" xfId="0" applyNumberFormat="1" applyFill="1" applyBorder="1" applyAlignment="1">
      <alignment horizontal="left"/>
    </xf>
    <xf numFmtId="1" fontId="0" fillId="34" borderId="20" xfId="0" applyNumberFormat="1" applyFill="1" applyBorder="1" applyAlignment="1">
      <alignment horizontal="left"/>
    </xf>
    <xf numFmtId="1" fontId="15" fillId="34" borderId="21" xfId="0" applyNumberFormat="1" applyFont="1" applyFill="1" applyBorder="1" applyAlignment="1">
      <alignment horizontal="left"/>
    </xf>
    <xf numFmtId="0" fontId="26" fillId="0" borderId="0" xfId="0" applyFont="1"/>
    <xf numFmtId="2" fontId="15" fillId="34" borderId="0" xfId="0" applyNumberFormat="1" applyFont="1" applyFill="1" applyBorder="1" applyAlignment="1">
      <alignment horizontal="left"/>
    </xf>
    <xf numFmtId="0" fontId="19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165" fontId="19" fillId="0" borderId="0" xfId="0" applyNumberFormat="1" applyFont="1" applyAlignment="1">
      <alignment vertical="top"/>
    </xf>
    <xf numFmtId="164" fontId="0" fillId="0" borderId="0" xfId="0" applyNumberFormat="1"/>
    <xf numFmtId="0" fontId="20" fillId="0" borderId="22" xfId="0" applyFont="1" applyBorder="1"/>
    <xf numFmtId="0" fontId="21" fillId="0" borderId="22" xfId="0" applyFont="1" applyBorder="1"/>
    <xf numFmtId="2" fontId="21" fillId="0" borderId="22" xfId="0" applyNumberFormat="1" applyFont="1" applyBorder="1"/>
    <xf numFmtId="0" fontId="21" fillId="0" borderId="0" xfId="0" applyFont="1"/>
    <xf numFmtId="0" fontId="25" fillId="0" borderId="0" xfId="0" applyFont="1"/>
    <xf numFmtId="0" fontId="28" fillId="0" borderId="0" xfId="43"/>
    <xf numFmtId="0" fontId="30" fillId="35" borderId="0" xfId="43" applyFont="1" applyFill="1"/>
    <xf numFmtId="0" fontId="28" fillId="0" borderId="0" xfId="43" applyNumberFormat="1" applyFont="1" applyFill="1" applyBorder="1" applyAlignment="1" applyProtection="1">
      <alignment horizontal="left" indent="2"/>
    </xf>
    <xf numFmtId="0" fontId="28" fillId="0" borderId="23" xfId="43" applyNumberFormat="1" applyFont="1" applyFill="1" applyBorder="1" applyAlignment="1" applyProtection="1">
      <alignment horizontal="left" indent="2"/>
    </xf>
    <xf numFmtId="0" fontId="31" fillId="0" borderId="0" xfId="43" applyFont="1" applyAlignment="1">
      <alignment horizontal="left" indent="2"/>
    </xf>
    <xf numFmtId="9" fontId="31" fillId="0" borderId="0" xfId="43" applyNumberFormat="1" applyFont="1"/>
    <xf numFmtId="3" fontId="31" fillId="0" borderId="0" xfId="43" applyNumberFormat="1" applyFont="1"/>
    <xf numFmtId="0" fontId="31" fillId="0" borderId="0" xfId="43" applyFont="1"/>
    <xf numFmtId="0" fontId="31" fillId="0" borderId="0" xfId="43" applyFont="1" applyAlignment="1">
      <alignment horizontal="right"/>
    </xf>
    <xf numFmtId="0" fontId="31" fillId="0" borderId="0" xfId="43" applyFont="1" applyAlignment="1">
      <alignment horizontal="right" wrapText="1" indent="1"/>
    </xf>
    <xf numFmtId="0" fontId="33" fillId="0" borderId="0" xfId="43" applyFont="1"/>
    <xf numFmtId="164" fontId="22" fillId="33" borderId="0" xfId="0" applyNumberFormat="1" applyFont="1" applyFill="1" applyBorder="1"/>
    <xf numFmtId="164" fontId="0" fillId="33" borderId="0" xfId="0" applyNumberFormat="1" applyFont="1" applyFill="1" applyBorder="1"/>
    <xf numFmtId="164" fontId="0" fillId="33" borderId="18" xfId="0" applyNumberFormat="1" applyFont="1" applyFill="1" applyBorder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0" fontId="34" fillId="0" borderId="0" xfId="0" applyFont="1"/>
    <xf numFmtId="3" fontId="34" fillId="0" borderId="0" xfId="0" applyNumberFormat="1" applyFont="1"/>
    <xf numFmtId="2" fontId="34" fillId="0" borderId="0" xfId="0" applyNumberFormat="1" applyFont="1"/>
    <xf numFmtId="4" fontId="34" fillId="0" borderId="0" xfId="0" applyNumberFormat="1" applyFont="1" applyAlignment="1">
      <alignment horizontal="left"/>
    </xf>
    <xf numFmtId="10" fontId="35" fillId="37" borderId="26" xfId="0" applyNumberFormat="1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2" fontId="21" fillId="0" borderId="0" xfId="0" applyNumberFormat="1" applyFont="1"/>
    <xf numFmtId="4" fontId="20" fillId="0" borderId="0" xfId="0" applyNumberFormat="1" applyFont="1"/>
    <xf numFmtId="4" fontId="21" fillId="0" borderId="0" xfId="0" applyNumberFormat="1" applyFont="1"/>
    <xf numFmtId="0" fontId="38" fillId="0" borderId="0" xfId="43" applyFont="1"/>
    <xf numFmtId="0" fontId="28" fillId="0" borderId="0" xfId="43" applyFont="1"/>
    <xf numFmtId="0" fontId="39" fillId="0" borderId="0" xfId="43" applyFont="1"/>
    <xf numFmtId="0" fontId="28" fillId="0" borderId="0" xfId="43" applyFont="1" applyAlignment="1">
      <alignment horizontal="left"/>
    </xf>
    <xf numFmtId="10" fontId="28" fillId="0" borderId="0" xfId="43" applyNumberFormat="1" applyFont="1"/>
    <xf numFmtId="0" fontId="28" fillId="0" borderId="0" xfId="43" applyFont="1" applyAlignment="1">
      <alignment horizontal="right"/>
    </xf>
    <xf numFmtId="0" fontId="28" fillId="0" borderId="0" xfId="43" applyFont="1" applyAlignment="1">
      <alignment horizontal="left" indent="1"/>
    </xf>
    <xf numFmtId="0" fontId="28" fillId="0" borderId="0" xfId="43" applyFont="1" applyAlignment="1">
      <alignment horizontal="left" indent="2"/>
    </xf>
    <xf numFmtId="3" fontId="28" fillId="0" borderId="0" xfId="43" applyNumberFormat="1" applyFont="1"/>
    <xf numFmtId="2" fontId="28" fillId="0" borderId="0" xfId="43" applyNumberFormat="1" applyFont="1"/>
    <xf numFmtId="2" fontId="28" fillId="0" borderId="0" xfId="43" applyNumberFormat="1" applyFont="1" applyAlignment="1">
      <alignment horizontal="right"/>
    </xf>
    <xf numFmtId="9" fontId="28" fillId="0" borderId="0" xfId="43" applyNumberFormat="1" applyFont="1"/>
    <xf numFmtId="1" fontId="28" fillId="0" borderId="0" xfId="43" applyNumberFormat="1" applyFont="1" applyAlignment="1">
      <alignment horizontal="right"/>
    </xf>
    <xf numFmtId="9" fontId="28" fillId="0" borderId="23" xfId="43" applyNumberFormat="1" applyFont="1" applyBorder="1"/>
    <xf numFmtId="0" fontId="28" fillId="0" borderId="0" xfId="43" applyFont="1" applyAlignment="1">
      <alignment horizontal="left" indent="3"/>
    </xf>
    <xf numFmtId="0" fontId="28" fillId="0" borderId="23" xfId="43" applyFont="1" applyBorder="1" applyAlignment="1">
      <alignment horizontal="left" indent="3"/>
    </xf>
    <xf numFmtId="166" fontId="28" fillId="0" borderId="0" xfId="43" applyNumberFormat="1" applyFont="1"/>
    <xf numFmtId="0" fontId="28" fillId="0" borderId="23" xfId="43" applyFont="1" applyBorder="1" applyAlignment="1">
      <alignment horizontal="left" indent="1"/>
    </xf>
    <xf numFmtId="10" fontId="28" fillId="0" borderId="23" xfId="43" applyNumberFormat="1" applyFont="1" applyBorder="1"/>
    <xf numFmtId="0" fontId="28" fillId="0" borderId="23" xfId="43" applyFont="1" applyBorder="1" applyAlignment="1">
      <alignment horizontal="left" indent="2"/>
    </xf>
    <xf numFmtId="0" fontId="40" fillId="0" borderId="0" xfId="43" applyFont="1" applyAlignment="1">
      <alignment horizontal="left"/>
    </xf>
    <xf numFmtId="3" fontId="21" fillId="0" borderId="0" xfId="0" applyNumberFormat="1" applyFont="1"/>
    <xf numFmtId="10" fontId="21" fillId="0" borderId="0" xfId="0" applyNumberFormat="1" applyFont="1"/>
    <xf numFmtId="166" fontId="21" fillId="0" borderId="0" xfId="42" applyNumberFormat="1" applyFont="1"/>
    <xf numFmtId="3" fontId="26" fillId="0" borderId="0" xfId="0" applyNumberFormat="1" applyFont="1" applyFill="1" applyBorder="1"/>
    <xf numFmtId="3" fontId="0" fillId="0" borderId="0" xfId="0" applyNumberForma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vertical="top"/>
    </xf>
    <xf numFmtId="1" fontId="0" fillId="34" borderId="15" xfId="0" applyNumberFormat="1" applyFill="1" applyBorder="1" applyAlignment="1">
      <alignment horizontal="left"/>
    </xf>
    <xf numFmtId="0" fontId="0" fillId="34" borderId="27" xfId="0" applyFill="1" applyBorder="1" applyAlignment="1">
      <alignment horizontal="left" wrapText="1"/>
    </xf>
    <xf numFmtId="1" fontId="0" fillId="34" borderId="28" xfId="0" applyNumberFormat="1" applyFill="1" applyBorder="1" applyAlignment="1">
      <alignment horizontal="left"/>
    </xf>
    <xf numFmtId="0" fontId="19" fillId="34" borderId="29" xfId="0" applyFont="1" applyFill="1" applyBorder="1" applyAlignment="1">
      <alignment horizontal="left"/>
    </xf>
    <xf numFmtId="0" fontId="22" fillId="0" borderId="22" xfId="0" applyFont="1" applyBorder="1"/>
    <xf numFmtId="0" fontId="0" fillId="0" borderId="22" xfId="0" applyFont="1" applyBorder="1"/>
    <xf numFmtId="2" fontId="19" fillId="0" borderId="0" xfId="0" applyNumberFormat="1" applyFont="1"/>
    <xf numFmtId="2" fontId="19" fillId="34" borderId="20" xfId="0" applyNumberFormat="1" applyFont="1" applyFill="1" applyBorder="1" applyAlignment="1">
      <alignment horizontal="left"/>
    </xf>
    <xf numFmtId="2" fontId="20" fillId="0" borderId="22" xfId="0" applyNumberFormat="1" applyFont="1" applyBorder="1"/>
    <xf numFmtId="0" fontId="19" fillId="0" borderId="22" xfId="0" applyFont="1" applyBorder="1"/>
    <xf numFmtId="0" fontId="22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25" fillId="0" borderId="15" xfId="0" applyFont="1" applyBorder="1"/>
    <xf numFmtId="0" fontId="19" fillId="0" borderId="17" xfId="0" applyFont="1" applyBorder="1"/>
    <xf numFmtId="0" fontId="19" fillId="0" borderId="0" xfId="0" applyFont="1" applyBorder="1"/>
    <xf numFmtId="0" fontId="19" fillId="0" borderId="18" xfId="0" applyFont="1" applyBorder="1"/>
    <xf numFmtId="0" fontId="22" fillId="0" borderId="0" xfId="0" applyFont="1"/>
    <xf numFmtId="2" fontId="22" fillId="0" borderId="0" xfId="0" applyNumberFormat="1" applyFont="1"/>
    <xf numFmtId="2" fontId="19" fillId="0" borderId="17" xfId="0" applyNumberFormat="1" applyFont="1" applyBorder="1"/>
    <xf numFmtId="2" fontId="19" fillId="0" borderId="0" xfId="0" applyNumberFormat="1" applyFont="1" applyBorder="1"/>
    <xf numFmtId="2" fontId="19" fillId="0" borderId="18" xfId="0" applyNumberFormat="1" applyFont="1" applyBorder="1"/>
    <xf numFmtId="0" fontId="22" fillId="0" borderId="0" xfId="0" applyFont="1" applyBorder="1"/>
    <xf numFmtId="10" fontId="19" fillId="0" borderId="19" xfId="0" applyNumberFormat="1" applyFont="1" applyBorder="1"/>
    <xf numFmtId="10" fontId="19" fillId="0" borderId="20" xfId="0" applyNumberFormat="1" applyFont="1" applyBorder="1"/>
    <xf numFmtId="10" fontId="19" fillId="0" borderId="21" xfId="0" applyNumberFormat="1" applyFont="1" applyBorder="1"/>
    <xf numFmtId="0" fontId="25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Locked" xfId="46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arameter" xfId="47"/>
    <cellStyle name="Percent 2" xfId="44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border>
        <top style="thin">
          <color theme="1" tint="0.499984740745262"/>
        </top>
        <bottom style="thin">
          <color theme="1" tint="0.499984740745262"/>
        </bottom>
      </border>
    </dxf>
    <dxf>
      <border>
        <top style="thin">
          <color theme="1" tint="0.499984740745262"/>
        </top>
        <bottom style="thin">
          <color theme="1" tint="0.499984740745262"/>
        </bottom>
      </border>
    </dxf>
    <dxf>
      <font>
        <color theme="0"/>
      </font>
      <fill>
        <patternFill patternType="solid">
          <fgColor auto="1"/>
          <bgColor theme="3" tint="0.39994506668294322"/>
        </patternFill>
      </fill>
      <border>
        <bottom style="hair">
          <color theme="0" tint="-0.24994659260841701"/>
        </bottom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hair">
          <color theme="0" tint="-0.24994659260841701"/>
        </bottom>
      </border>
    </dxf>
    <dxf>
      <font>
        <b/>
        <i val="0"/>
        <color auto="1"/>
      </font>
      <fill>
        <patternFill patternType="solid">
          <fgColor auto="1"/>
          <bgColor theme="4" tint="0.79998168889431442"/>
        </patternFill>
      </fill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bottom style="thin">
          <color auto="1"/>
        </bottom>
      </border>
    </dxf>
    <dxf>
      <font>
        <b/>
        <i val="0"/>
        <color theme="0"/>
      </font>
      <fill>
        <patternFill patternType="mediumGray">
          <fgColor theme="0"/>
          <bgColor theme="3" tint="0.39994506668294322"/>
        </patternFill>
      </fill>
      <border diagonalUp="0" diagonalDown="0">
        <left/>
        <right/>
        <top/>
        <bottom/>
        <vertical/>
        <horizontal/>
      </border>
    </dxf>
    <dxf>
      <border>
        <left style="double">
          <color theme="3" tint="0.39994506668294322"/>
        </left>
      </border>
    </dxf>
    <dxf>
      <font>
        <b val="0"/>
        <i val="0"/>
        <color theme="1"/>
      </font>
      <fill>
        <patternFill patternType="none">
          <fgColor indexed="64"/>
          <bgColor auto="1"/>
        </patternFill>
      </fill>
      <border>
        <top style="double">
          <color theme="3" tint="0.39994506668294322"/>
        </top>
      </border>
    </dxf>
    <dxf>
      <font>
        <b/>
        <i val="0"/>
        <color theme="0"/>
      </font>
      <fill>
        <patternFill patternType="solid">
          <fgColor auto="1"/>
          <bgColor theme="3" tint="0.39994506668294322"/>
        </patternFill>
      </fill>
      <border>
        <top/>
        <bottom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vertical/>
        <horizontal style="hair">
          <color theme="2"/>
        </horizontal>
      </border>
    </dxf>
  </dxfs>
  <tableStyles count="1" defaultTableStyle="TableStyleMedium9" defaultPivotStyle="PivotStyleLight16">
    <tableStyle name="BMGF 4" table="0" count="12">
      <tableStyleElement type="wholeTable" dxfId="11"/>
      <tableStyleElement type="headerRow" dxfId="10"/>
      <tableStyleElement type="totalRow" dxfId="9"/>
      <tableStyleElement type="lastColumn" dxfId="8"/>
      <tableStyleElement type="firstSubtotalRow" dxfId="7"/>
      <tableStyleElement type="secondSubtotalRow" dxfId="6"/>
      <tableStyleElement type="thirdSubtotalRow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%20Password/Documents/Winter%202010/Desktop%20March%2028%202011/Copy%20of%20YieldTargetSSA-Live_v23a%20CG%20EDI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PASS~1/AppData/Local/Temp/YieldTargetSSA-Live_V22%20CG%20EDIT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PASS~1/AppData/Local/Temp/FAO_ValProd_2005_V2%20CG%20EDI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puts"/>
      <sheetName val="Meeting Tables"/>
      <sheetName val="UNPop"/>
      <sheetName val="readme"/>
      <sheetName val="global params"/>
      <sheetName val="crop params"/>
      <sheetName val="country params"/>
      <sheetName val="crops2"/>
      <sheetName val="crops"/>
      <sheetName val="countries"/>
      <sheetName val="prod-area"/>
      <sheetName val="matrix"/>
      <sheetName val="PovertyWork"/>
      <sheetName val="Chart"/>
    </sheetNames>
    <sheetDataSet>
      <sheetData sheetId="0"/>
      <sheetData sheetId="1"/>
      <sheetData sheetId="2"/>
      <sheetData sheetId="3"/>
      <sheetData sheetId="4">
        <row r="4">
          <cell r="G4" t="b">
            <v>1</v>
          </cell>
        </row>
        <row r="5">
          <cell r="C5">
            <v>1</v>
          </cell>
          <cell r="G5" t="b">
            <v>1</v>
          </cell>
        </row>
        <row r="6">
          <cell r="C6">
            <v>0</v>
          </cell>
          <cell r="D6">
            <v>0</v>
          </cell>
          <cell r="G6">
            <v>2.196646976230415</v>
          </cell>
        </row>
        <row r="7">
          <cell r="G7">
            <v>0.2</v>
          </cell>
        </row>
        <row r="8">
          <cell r="C8">
            <v>0.75</v>
          </cell>
          <cell r="D8">
            <v>0.75</v>
          </cell>
        </row>
        <row r="11">
          <cell r="C11">
            <v>0</v>
          </cell>
          <cell r="D11">
            <v>0</v>
          </cell>
        </row>
        <row r="13">
          <cell r="C13">
            <v>0.5</v>
          </cell>
          <cell r="D13">
            <v>0.25</v>
          </cell>
        </row>
      </sheetData>
      <sheetData sheetId="5">
        <row r="3">
          <cell r="B3" t="str">
            <v>Commodity</v>
          </cell>
          <cell r="C3" t="str">
            <v>Targeted?</v>
          </cell>
          <cell r="D3" t="str">
            <v>Crop 
Category</v>
          </cell>
          <cell r="E3" t="str">
            <v>Yield 
Multiplier</v>
          </cell>
          <cell r="F3" t="str">
            <v>Adoption 
Multiplier</v>
          </cell>
        </row>
        <row r="4">
          <cell r="B4" t="str">
            <v>Banana &amp; Plantains</v>
          </cell>
          <cell r="C4" t="str">
            <v>non-focus</v>
          </cell>
          <cell r="D4" t="str">
            <v>staple</v>
          </cell>
          <cell r="E4">
            <v>1</v>
          </cell>
          <cell r="F4">
            <v>1</v>
          </cell>
        </row>
        <row r="5">
          <cell r="B5" t="str">
            <v>Barley</v>
          </cell>
          <cell r="C5" t="str">
            <v>non-focus</v>
          </cell>
          <cell r="D5" t="str">
            <v>staple</v>
          </cell>
          <cell r="E5">
            <v>1</v>
          </cell>
          <cell r="F5">
            <v>1</v>
          </cell>
        </row>
        <row r="6">
          <cell r="B6" t="str">
            <v>Beans</v>
          </cell>
          <cell r="C6" t="str">
            <v>non-focus</v>
          </cell>
          <cell r="D6" t="str">
            <v>staple</v>
          </cell>
          <cell r="E6">
            <v>1</v>
          </cell>
          <cell r="F6">
            <v>1</v>
          </cell>
        </row>
        <row r="7">
          <cell r="B7" t="str">
            <v>Cassava</v>
          </cell>
          <cell r="C7" t="str">
            <v>focus</v>
          </cell>
          <cell r="D7" t="str">
            <v>staple</v>
          </cell>
          <cell r="E7">
            <v>1</v>
          </cell>
          <cell r="F7">
            <v>1</v>
          </cell>
        </row>
        <row r="8">
          <cell r="B8" t="str">
            <v>Coffee</v>
          </cell>
          <cell r="C8" t="str">
            <v>non-focus</v>
          </cell>
          <cell r="D8" t="str">
            <v>cash</v>
          </cell>
          <cell r="E8">
            <v>1</v>
          </cell>
          <cell r="F8">
            <v>1</v>
          </cell>
        </row>
        <row r="9">
          <cell r="B9" t="str">
            <v>Cotton</v>
          </cell>
          <cell r="C9" t="str">
            <v>non-focus</v>
          </cell>
          <cell r="D9" t="str">
            <v>cash</v>
          </cell>
          <cell r="E9">
            <v>1</v>
          </cell>
          <cell r="F9">
            <v>1</v>
          </cell>
        </row>
        <row r="10">
          <cell r="B10" t="str">
            <v>Groundnuts</v>
          </cell>
          <cell r="C10" t="str">
            <v>focus</v>
          </cell>
          <cell r="D10" t="str">
            <v>staple</v>
          </cell>
          <cell r="E10">
            <v>1</v>
          </cell>
          <cell r="F10">
            <v>1</v>
          </cell>
        </row>
        <row r="11">
          <cell r="B11" t="str">
            <v>Maize</v>
          </cell>
          <cell r="C11" t="str">
            <v>focus</v>
          </cell>
          <cell r="D11" t="str">
            <v>cash</v>
          </cell>
          <cell r="E11">
            <v>1</v>
          </cell>
          <cell r="F11">
            <v>1</v>
          </cell>
        </row>
        <row r="12">
          <cell r="B12" t="str">
            <v>Millet</v>
          </cell>
          <cell r="C12" t="str">
            <v>focus</v>
          </cell>
          <cell r="D12" t="str">
            <v>staple</v>
          </cell>
          <cell r="E12">
            <v>1</v>
          </cell>
          <cell r="F12">
            <v>1</v>
          </cell>
        </row>
        <row r="13">
          <cell r="B13" t="str">
            <v>Potato</v>
          </cell>
          <cell r="C13" t="str">
            <v>non-focus</v>
          </cell>
          <cell r="D13" t="str">
            <v>staple</v>
          </cell>
          <cell r="E13">
            <v>1</v>
          </cell>
          <cell r="F13">
            <v>1</v>
          </cell>
        </row>
        <row r="14">
          <cell r="B14" t="str">
            <v>Rice</v>
          </cell>
          <cell r="C14" t="str">
            <v>focus</v>
          </cell>
          <cell r="D14" t="str">
            <v>staple</v>
          </cell>
          <cell r="E14">
            <v>1</v>
          </cell>
          <cell r="F14">
            <v>1</v>
          </cell>
        </row>
        <row r="15">
          <cell r="B15" t="str">
            <v>Sorghum</v>
          </cell>
          <cell r="C15" t="str">
            <v>focus</v>
          </cell>
          <cell r="D15" t="str">
            <v>staple</v>
          </cell>
          <cell r="E15">
            <v>1</v>
          </cell>
          <cell r="F15">
            <v>1</v>
          </cell>
        </row>
        <row r="16">
          <cell r="B16" t="str">
            <v>Soybeans</v>
          </cell>
          <cell r="C16" t="str">
            <v>non-focus</v>
          </cell>
          <cell r="D16" t="str">
            <v>staple</v>
          </cell>
          <cell r="E16">
            <v>1</v>
          </cell>
          <cell r="F16">
            <v>1</v>
          </cell>
        </row>
        <row r="17">
          <cell r="B17" t="str">
            <v>Sugar Cane</v>
          </cell>
          <cell r="C17" t="str">
            <v>non-focus</v>
          </cell>
          <cell r="D17" t="str">
            <v>cash</v>
          </cell>
          <cell r="E17">
            <v>1</v>
          </cell>
          <cell r="F17">
            <v>1</v>
          </cell>
        </row>
        <row r="18">
          <cell r="B18" t="str">
            <v>Sweet Potatoes &amp; Yams</v>
          </cell>
          <cell r="C18" t="str">
            <v>focus</v>
          </cell>
          <cell r="D18" t="str">
            <v>staple</v>
          </cell>
          <cell r="E18">
            <v>1</v>
          </cell>
          <cell r="F18">
            <v>1</v>
          </cell>
        </row>
        <row r="19">
          <cell r="B19" t="str">
            <v>Wheat</v>
          </cell>
          <cell r="C19" t="str">
            <v>focus</v>
          </cell>
          <cell r="D19" t="str">
            <v>staple</v>
          </cell>
          <cell r="E19">
            <v>1</v>
          </cell>
          <cell r="F19">
            <v>1</v>
          </cell>
        </row>
        <row r="20">
          <cell r="B20" t="str">
            <v>Other Fibres</v>
          </cell>
          <cell r="C20" t="str">
            <v>non-focus</v>
          </cell>
          <cell r="D20" t="str">
            <v>cash</v>
          </cell>
          <cell r="E20">
            <v>1</v>
          </cell>
          <cell r="F20">
            <v>1</v>
          </cell>
        </row>
        <row r="21">
          <cell r="B21" t="str">
            <v>Other Oilcrops</v>
          </cell>
          <cell r="C21" t="str">
            <v>non-focus</v>
          </cell>
          <cell r="D21" t="str">
            <v>cash</v>
          </cell>
          <cell r="E21">
            <v>1</v>
          </cell>
          <cell r="F21">
            <v>1</v>
          </cell>
        </row>
        <row r="22">
          <cell r="B22" t="str">
            <v>Other Pulses</v>
          </cell>
          <cell r="C22" t="str">
            <v>non-focus</v>
          </cell>
          <cell r="D22" t="str">
            <v>cash</v>
          </cell>
          <cell r="E22">
            <v>1</v>
          </cell>
          <cell r="F22">
            <v>1</v>
          </cell>
        </row>
        <row r="23">
          <cell r="B23" t="str">
            <v>All Other Crops</v>
          </cell>
          <cell r="C23" t="str">
            <v>non-focus</v>
          </cell>
          <cell r="D23" t="str">
            <v>staple</v>
          </cell>
          <cell r="E23">
            <v>1</v>
          </cell>
          <cell r="F23">
            <v>1</v>
          </cell>
        </row>
      </sheetData>
      <sheetData sheetId="6">
        <row r="3">
          <cell r="B3" t="str">
            <v>Country</v>
          </cell>
          <cell r="C3" t="str">
            <v>Anchor?</v>
          </cell>
        </row>
        <row r="4">
          <cell r="B4" t="str">
            <v>Angola</v>
          </cell>
          <cell r="C4" t="str">
            <v>non-focus</v>
          </cell>
        </row>
        <row r="5">
          <cell r="B5" t="str">
            <v>Benin</v>
          </cell>
          <cell r="C5" t="str">
            <v>non-focus</v>
          </cell>
        </row>
        <row r="6">
          <cell r="B6" t="str">
            <v>Botswana</v>
          </cell>
          <cell r="C6" t="str">
            <v>non-focus</v>
          </cell>
        </row>
        <row r="7">
          <cell r="B7" t="str">
            <v>Burkina Faso</v>
          </cell>
          <cell r="C7" t="str">
            <v>non-focus</v>
          </cell>
        </row>
        <row r="8">
          <cell r="B8" t="str">
            <v>Burundi</v>
          </cell>
          <cell r="C8" t="str">
            <v>non-focus</v>
          </cell>
        </row>
        <row r="9">
          <cell r="B9" t="str">
            <v>Cameroon</v>
          </cell>
          <cell r="C9" t="str">
            <v>non-focus</v>
          </cell>
        </row>
        <row r="10">
          <cell r="B10" t="str">
            <v>Cent Afr Rep</v>
          </cell>
          <cell r="C10" t="str">
            <v>non-focus</v>
          </cell>
        </row>
        <row r="11">
          <cell r="B11" t="str">
            <v>Chad</v>
          </cell>
          <cell r="C11" t="str">
            <v>non-focus</v>
          </cell>
        </row>
        <row r="12">
          <cell r="B12" t="str">
            <v>Congo, Dem R</v>
          </cell>
          <cell r="C12" t="str">
            <v>non-focus</v>
          </cell>
        </row>
        <row r="13">
          <cell r="B13" t="str">
            <v>Congo, Rep</v>
          </cell>
          <cell r="C13" t="str">
            <v>non-focus</v>
          </cell>
        </row>
        <row r="14">
          <cell r="B14" t="str">
            <v>Cote dIvoire</v>
          </cell>
          <cell r="C14" t="str">
            <v>non-focus</v>
          </cell>
        </row>
        <row r="15">
          <cell r="B15" t="str">
            <v>Djibouti</v>
          </cell>
          <cell r="C15" t="str">
            <v>non-focus</v>
          </cell>
        </row>
        <row r="16">
          <cell r="B16" t="str">
            <v>Eq Guinea</v>
          </cell>
          <cell r="C16" t="str">
            <v>non-focus</v>
          </cell>
        </row>
        <row r="17">
          <cell r="B17" t="str">
            <v>Eritrea</v>
          </cell>
          <cell r="C17" t="str">
            <v>non-focus</v>
          </cell>
        </row>
        <row r="18">
          <cell r="B18" t="str">
            <v>Ethiopia</v>
          </cell>
          <cell r="C18" t="str">
            <v>focus</v>
          </cell>
        </row>
        <row r="19">
          <cell r="B19" t="str">
            <v>Gabon</v>
          </cell>
          <cell r="C19" t="str">
            <v>non-focus</v>
          </cell>
        </row>
        <row r="20">
          <cell r="B20" t="str">
            <v>Gambia</v>
          </cell>
          <cell r="C20" t="str">
            <v>non-focus</v>
          </cell>
        </row>
        <row r="21">
          <cell r="B21" t="str">
            <v>Ghana</v>
          </cell>
          <cell r="C21" t="str">
            <v>focus</v>
          </cell>
        </row>
        <row r="22">
          <cell r="B22" t="str">
            <v>Guinea</v>
          </cell>
          <cell r="C22" t="str">
            <v>non-focus</v>
          </cell>
        </row>
        <row r="23">
          <cell r="B23" t="str">
            <v>Guineabissau</v>
          </cell>
          <cell r="C23" t="str">
            <v>non-focus</v>
          </cell>
        </row>
        <row r="24">
          <cell r="B24" t="str">
            <v>Kenya</v>
          </cell>
          <cell r="C24" t="str">
            <v>non-focus</v>
          </cell>
        </row>
        <row r="25">
          <cell r="B25" t="str">
            <v>Lesotho</v>
          </cell>
          <cell r="C25" t="str">
            <v>non-focus</v>
          </cell>
        </row>
        <row r="26">
          <cell r="B26" t="str">
            <v>Liberia</v>
          </cell>
          <cell r="C26" t="str">
            <v>non-focus</v>
          </cell>
        </row>
        <row r="27">
          <cell r="B27" t="str">
            <v>Madagascar</v>
          </cell>
          <cell r="C27" t="str">
            <v>non-focus</v>
          </cell>
        </row>
        <row r="28">
          <cell r="B28" t="str">
            <v>Malawi</v>
          </cell>
          <cell r="C28" t="str">
            <v>non-focus</v>
          </cell>
        </row>
        <row r="29">
          <cell r="B29" t="str">
            <v>Mali</v>
          </cell>
          <cell r="C29" t="str">
            <v>non-focus</v>
          </cell>
        </row>
        <row r="30">
          <cell r="B30" t="str">
            <v>Mauritania</v>
          </cell>
          <cell r="C30" t="str">
            <v>non-focus</v>
          </cell>
        </row>
        <row r="31">
          <cell r="B31" t="str">
            <v>Mozambique</v>
          </cell>
          <cell r="C31" t="str">
            <v>non-focus</v>
          </cell>
        </row>
        <row r="32">
          <cell r="B32" t="str">
            <v>Namibia</v>
          </cell>
          <cell r="C32" t="str">
            <v>non-focus</v>
          </cell>
        </row>
        <row r="33">
          <cell r="B33" t="str">
            <v>Niger</v>
          </cell>
          <cell r="C33" t="str">
            <v>non-focus</v>
          </cell>
        </row>
        <row r="34">
          <cell r="B34" t="str">
            <v>Nigeria</v>
          </cell>
          <cell r="C34" t="str">
            <v>focus</v>
          </cell>
        </row>
        <row r="35">
          <cell r="B35" t="str">
            <v>Rwanda</v>
          </cell>
          <cell r="C35" t="str">
            <v>non-focus</v>
          </cell>
        </row>
        <row r="36">
          <cell r="B36" t="str">
            <v>Senegal</v>
          </cell>
          <cell r="C36" t="str">
            <v>non-focus</v>
          </cell>
        </row>
        <row r="37">
          <cell r="B37" t="str">
            <v>Sierra Leone</v>
          </cell>
          <cell r="C37" t="str">
            <v>non-focus</v>
          </cell>
        </row>
        <row r="38">
          <cell r="B38" t="str">
            <v>Somalia</v>
          </cell>
          <cell r="C38" t="str">
            <v>non-focus</v>
          </cell>
        </row>
        <row r="39">
          <cell r="B39" t="str">
            <v>Sudan</v>
          </cell>
          <cell r="C39" t="str">
            <v>non-focus</v>
          </cell>
        </row>
        <row r="40">
          <cell r="B40" t="str">
            <v>Swaziland</v>
          </cell>
          <cell r="C40" t="str">
            <v>non-focus</v>
          </cell>
        </row>
        <row r="41">
          <cell r="B41" t="str">
            <v>Tanzania</v>
          </cell>
          <cell r="C41" t="str">
            <v>focus</v>
          </cell>
        </row>
        <row r="42">
          <cell r="B42" t="str">
            <v>Togo</v>
          </cell>
          <cell r="C42" t="str">
            <v>non-focus</v>
          </cell>
        </row>
        <row r="43">
          <cell r="B43" t="str">
            <v>Uganda</v>
          </cell>
          <cell r="C43" t="str">
            <v>focus</v>
          </cell>
        </row>
        <row r="44">
          <cell r="B44" t="str">
            <v>Zambia</v>
          </cell>
          <cell r="C44" t="str">
            <v>non-focus</v>
          </cell>
        </row>
        <row r="45">
          <cell r="B45" t="str">
            <v>Zimbabwe</v>
          </cell>
          <cell r="C45" t="str">
            <v>non-focus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C3">
            <v>-0.72</v>
          </cell>
        </row>
        <row r="4">
          <cell r="C4">
            <v>560</v>
          </cell>
          <cell r="G4">
            <v>-4.8562515684978269E-2</v>
          </cell>
        </row>
        <row r="5">
          <cell r="F5">
            <v>-885.68806081610171</v>
          </cell>
          <cell r="G5">
            <v>-327.86214633067169</v>
          </cell>
        </row>
        <row r="8">
          <cell r="F8">
            <v>-5.9959809133079327E-15</v>
          </cell>
          <cell r="G8">
            <v>-2.2195796224050678E-15</v>
          </cell>
        </row>
        <row r="10">
          <cell r="G10">
            <v>-4.3075008686628793E-2</v>
          </cell>
        </row>
        <row r="11">
          <cell r="F11">
            <v>-885.68806081610171</v>
          </cell>
          <cell r="G11">
            <v>-327.86214633067169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NPop"/>
      <sheetName val="readme"/>
      <sheetName val="Sheet1"/>
      <sheetName val="Sheet2"/>
      <sheetName val="Outputs"/>
      <sheetName val="global params"/>
      <sheetName val="crop params"/>
      <sheetName val="country params"/>
      <sheetName val="crops2"/>
      <sheetName val="crops"/>
      <sheetName val="countries"/>
      <sheetName val="country-crop"/>
      <sheetName val="prod-area"/>
      <sheetName val="matrix"/>
      <sheetName val="PovertyWork"/>
      <sheetName val="Chart"/>
      <sheetName val="Sheet3"/>
    </sheetNames>
    <sheetDataSet>
      <sheetData sheetId="0"/>
      <sheetData sheetId="1"/>
      <sheetData sheetId="2"/>
      <sheetData sheetId="3"/>
      <sheetData sheetId="4"/>
      <sheetData sheetId="5">
        <row r="4">
          <cell r="G4" t="b">
            <v>1</v>
          </cell>
        </row>
      </sheetData>
      <sheetData sheetId="6">
        <row r="3">
          <cell r="B3" t="str">
            <v>Commodity</v>
          </cell>
        </row>
      </sheetData>
      <sheetData sheetId="7">
        <row r="3">
          <cell r="B3" t="str">
            <v>Country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">
          <cell r="C3">
            <v>-0.72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ntr_EachProduct"/>
      <sheetName val="SSA_EachProduct"/>
      <sheetName val="SSA_ProductGroups"/>
      <sheetName val="aggregation_pattern"/>
      <sheetName val="Sheet5"/>
      <sheetName val="Mali Mekko"/>
      <sheetName val="Sheet2"/>
      <sheetName val="Sheet9"/>
      <sheetName val="Sheet6"/>
    </sheetNames>
    <sheetDataSet>
      <sheetData sheetId="0"/>
      <sheetData sheetId="1">
        <row r="7">
          <cell r="C7">
            <v>9038578412.460001</v>
          </cell>
          <cell r="F7">
            <v>0.82324683651428665</v>
          </cell>
        </row>
        <row r="8">
          <cell r="C8">
            <v>7736197512.9533319</v>
          </cell>
          <cell r="F8">
            <v>0.67378311345719732</v>
          </cell>
        </row>
        <row r="10">
          <cell r="C10">
            <v>5129561339.8666668</v>
          </cell>
          <cell r="F10">
            <v>0.96746964824982051</v>
          </cell>
        </row>
        <row r="12">
          <cell r="C12">
            <v>3991067785.2000003</v>
          </cell>
          <cell r="F12">
            <v>0.62177889603516456</v>
          </cell>
        </row>
        <row r="13">
          <cell r="C13">
            <v>3722868137.8333335</v>
          </cell>
          <cell r="F13">
            <v>1.2687932967362148</v>
          </cell>
        </row>
        <row r="15">
          <cell r="C15">
            <v>2798188611.2500005</v>
          </cell>
          <cell r="F15">
            <v>1.0260540985192383</v>
          </cell>
        </row>
        <row r="16">
          <cell r="C16">
            <v>2586866517.73</v>
          </cell>
          <cell r="F16">
            <v>1.5773519746997555</v>
          </cell>
        </row>
        <row r="17">
          <cell r="C17">
            <v>2565051660.2433343</v>
          </cell>
          <cell r="F17">
            <v>1.2849752214027987</v>
          </cell>
        </row>
        <row r="21">
          <cell r="C21">
            <v>1342929352.0066669</v>
          </cell>
          <cell r="F21">
            <v>0.47091323495875326</v>
          </cell>
        </row>
        <row r="25">
          <cell r="C25">
            <v>1276878509.8766665</v>
          </cell>
          <cell r="F25">
            <v>0.82324683651428665</v>
          </cell>
        </row>
        <row r="26">
          <cell r="C26">
            <v>1248202276.8300002</v>
          </cell>
          <cell r="F26">
            <v>0.96746964824982051</v>
          </cell>
        </row>
        <row r="27">
          <cell r="C27">
            <v>1224351114.1400001</v>
          </cell>
          <cell r="F27">
            <v>0.47091323495875326</v>
          </cell>
        </row>
        <row r="45">
          <cell r="C45">
            <v>596826545.16666663</v>
          </cell>
          <cell r="F45">
            <v>1.9396161837918646</v>
          </cell>
        </row>
        <row r="62">
          <cell r="C62">
            <v>203361504.93333331</v>
          </cell>
          <cell r="F62">
            <v>0.47091323495875326</v>
          </cell>
        </row>
        <row r="70">
          <cell r="C70">
            <v>144571052.47999999</v>
          </cell>
          <cell r="F70">
            <v>0.92514571720354333</v>
          </cell>
        </row>
        <row r="73">
          <cell r="C73">
            <v>108167989.89999999</v>
          </cell>
          <cell r="F73">
            <v>1.3085625403810739</v>
          </cell>
        </row>
        <row r="107">
          <cell r="C107">
            <v>17534526.240000002</v>
          </cell>
          <cell r="F107">
            <v>0.47091323495875326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" refreshedDate="40633.954004513886" createdVersion="3" refreshedVersion="3" minRefreshableVersion="3" recordCount="672">
  <cacheSource type="worksheet">
    <worksheetSource ref="A2:K674" sheet="2. Crop area by country {year}"/>
  </cacheSource>
  <cacheFields count="11">
    <cacheField name="countries" numFmtId="0">
      <sharedItems count="42">
        <s v="Angola"/>
        <s v="Benin"/>
        <s v="Botswana"/>
        <s v="Burkina Faso"/>
        <s v="Burundi"/>
        <s v="Cameroon"/>
        <s v="Central African Republic"/>
        <s v="Chad"/>
        <s v="Congo"/>
        <s v="Côte d'Ivoire"/>
        <s v="Democratic Republic of the Congo"/>
        <s v="Djibouti"/>
        <s v="Equatorial Guinea"/>
        <s v="Eritrea"/>
        <s v="Ethiopia"/>
        <s v="Gabon"/>
        <s v="Gambia"/>
        <s v="Ghana"/>
        <s v="Guinea"/>
        <s v="Guinea-Bissau"/>
        <s v="Kenya"/>
        <s v="Lesotho"/>
        <s v="Liberia"/>
        <s v="Madagascar"/>
        <s v="Malawi"/>
        <s v="Mali"/>
        <s v="Mauritania"/>
        <s v="Mozambique"/>
        <s v="Namibia"/>
        <s v="Niger"/>
        <s v="Nigeria"/>
        <s v="Rwanda"/>
        <s v="Senegal"/>
        <s v="Sierra Leone"/>
        <s v="Somalia"/>
        <s v="Sudan"/>
        <s v="Swaziland"/>
        <s v="Togo"/>
        <s v="Uganda"/>
        <s v="United Republic of Tanzania"/>
        <s v="Zambia"/>
        <s v="Zimbabwe"/>
      </sharedItems>
    </cacheField>
    <cacheField name="country codes" numFmtId="0">
      <sharedItems containsSemiMixedTypes="0" containsString="0" containsNumber="1" containsInteger="1" minValue="7" maxValue="251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SemiMixedTypes="0" containsString="0" containsNumber="1" containsInteger="1" minValue="31" maxValue="31"/>
    </cacheField>
    <cacheField name="2005" numFmtId="0">
      <sharedItems containsString="0" containsBlank="1" containsNumber="1" containsInteger="1" minValue="6" maxValue="9864960"/>
    </cacheField>
    <cacheField name="2006" numFmtId="0">
      <sharedItems containsString="0" containsBlank="1" containsNumber="1" containsInteger="1" minValue="6" maxValue="7308000"/>
    </cacheField>
    <cacheField name="2007" numFmtId="0">
      <sharedItems containsString="0" containsBlank="1" containsNumber="1" containsInteger="1" minValue="6" maxValue="7812000"/>
    </cacheField>
    <cacheField name="2008" numFmtId="0">
      <sharedItems containsString="0" containsBlank="1" containsNumber="1" containsInteger="1" minValue="6" maxValue="7617000"/>
    </cacheField>
    <cacheField name="AVE 2006-2008" numFmtId="0">
      <sharedItems containsMixedTypes="1" containsNumber="1" minValue="6" maxValue="750525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" refreshedDate="40633.956162037037" createdVersion="3" refreshedVersion="3" minRefreshableVersion="3" recordCount="672">
  <cacheSource type="worksheet">
    <worksheetSource ref="A2:K674" sheet="1. Production by country {year}"/>
  </cacheSource>
  <cacheFields count="11">
    <cacheField name="countries" numFmtId="0">
      <sharedItems count="42">
        <s v="Angola"/>
        <s v="Benin"/>
        <s v="Botswana"/>
        <s v="Burkina Faso"/>
        <s v="Burundi"/>
        <s v="Cameroon"/>
        <s v="Central African Republic"/>
        <s v="Chad"/>
        <s v="Congo"/>
        <s v="Côte d'Ivoire"/>
        <s v="Democratic Republic of the Congo"/>
        <s v="Djibouti"/>
        <s v="Equatorial Guinea"/>
        <s v="Eritrea"/>
        <s v="Ethiopia"/>
        <s v="Gabon"/>
        <s v="Gambia"/>
        <s v="Ghana"/>
        <s v="Guinea"/>
        <s v="Guinea-Bissau"/>
        <s v="Kenya"/>
        <s v="Lesotho"/>
        <s v="Liberia"/>
        <s v="Madagascar"/>
        <s v="Malawi"/>
        <s v="Mali"/>
        <s v="Mauritania"/>
        <s v="Mozambique"/>
        <s v="Namibia"/>
        <s v="Niger"/>
        <s v="Nigeria"/>
        <s v="Rwanda"/>
        <s v="Senegal"/>
        <s v="Sierra Leone"/>
        <s v="Somalia"/>
        <s v="Sudan"/>
        <s v="Swaziland"/>
        <s v="Togo"/>
        <s v="Uganda"/>
        <s v="United Republic of Tanzania"/>
        <s v="Zambia"/>
        <s v="Zimbabwe"/>
      </sharedItems>
    </cacheField>
    <cacheField name="country codes" numFmtId="0">
      <sharedItems containsSemiMixedTypes="0" containsString="0" containsNumber="1" containsInteger="1" minValue="7" maxValue="251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SemiMixedTypes="0" containsString="0" containsNumber="1" containsInteger="1" minValue="51" maxValue="51"/>
    </cacheField>
    <cacheField name="2005" numFmtId="0">
      <sharedItems containsString="0" containsBlank="1" containsNumber="1" containsInteger="1" minValue="9" maxValue="41565000"/>
    </cacheField>
    <cacheField name="2006" numFmtId="0">
      <sharedItems containsString="0" containsBlank="1" containsNumber="1" containsInteger="1" minValue="10" maxValue="45721000"/>
    </cacheField>
    <cacheField name="2007" numFmtId="0">
      <sharedItems containsString="0" containsBlank="1" containsNumber="1" containsInteger="1" minValue="10" maxValue="43410000"/>
    </cacheField>
    <cacheField name="2008" numFmtId="0">
      <sharedItems containsString="0" containsBlank="1" containsNumber="1" containsInteger="1" minValue="10" maxValue="44582000"/>
    </cacheField>
    <cacheField name="AVE 2006-2008" numFmtId="0">
      <sharedItems containsMixedTypes="1" containsNumber="1" minValue="9.75" maxValue="4381950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" refreshedDate="40633.961899768517" createdVersion="3" refreshedVersion="3" minRefreshableVersion="3" recordCount="672">
  <cacheSource type="worksheet">
    <worksheetSource ref="A2:K674" sheet="3. Yield = Prod%Area"/>
  </cacheSource>
  <cacheFields count="11">
    <cacheField name="countries" numFmtId="0">
      <sharedItems count="42">
        <s v="Angola"/>
        <s v="Benin"/>
        <s v="Botswana"/>
        <s v="Burkina Faso"/>
        <s v="Burundi"/>
        <s v="Cameroon"/>
        <s v="Central African Republic"/>
        <s v="Chad"/>
        <s v="Congo"/>
        <s v="Côte d'Ivoire"/>
        <s v="Democratic Republic of the Congo"/>
        <s v="Djibouti"/>
        <s v="Equatorial Guinea"/>
        <s v="Eritrea"/>
        <s v="Ethiopia"/>
        <s v="Gabon"/>
        <s v="Gambia"/>
        <s v="Ghana"/>
        <s v="Guinea"/>
        <s v="Guinea-Bissau"/>
        <s v="Kenya"/>
        <s v="Lesotho"/>
        <s v="Liberia"/>
        <s v="Madagascar"/>
        <s v="Malawi"/>
        <s v="Mali"/>
        <s v="Mauritania"/>
        <s v="Mozambique"/>
        <s v="Namibia"/>
        <s v="Niger"/>
        <s v="Nigeria"/>
        <s v="Rwanda"/>
        <s v="Senegal"/>
        <s v="Sierra Leone"/>
        <s v="Somalia"/>
        <s v="Sudan"/>
        <s v="Swaziland"/>
        <s v="Togo"/>
        <s v="Uganda"/>
        <s v="United Republic of Tanzania"/>
        <s v="Zambia"/>
        <s v="Zimbabwe"/>
      </sharedItems>
    </cacheField>
    <cacheField name="country codes" numFmtId="0">
      <sharedItems containsSemiMixedTypes="0" containsString="0" containsNumber="1" containsInteger="1" minValue="7" maxValue="251"/>
    </cacheField>
    <cacheField name="item" numFmtId="0">
      <sharedItems count="16">
        <s v="Bananas"/>
        <s v="Beans, dry"/>
        <s v="Cassava"/>
        <s v="Chick peas"/>
        <s v="Cow peas, dry"/>
        <s v="Groundnuts, with shell"/>
        <s v="Lentils"/>
        <s v="Maize"/>
        <s v="Millet"/>
        <s v="Pigeon peas"/>
        <s v="Plantains"/>
        <s v="Rice, paddy"/>
        <s v="Sorghum"/>
        <s v="Sweet potatoes"/>
        <s v="Wheat"/>
        <s v="Yams"/>
      </sharedItems>
    </cacheField>
    <cacheField name="item codes" numFmtId="0">
      <sharedItems containsSemiMixedTypes="0" containsString="0" containsNumber="1" containsInteger="1" minValue="15" maxValue="489"/>
    </cacheField>
    <cacheField name="element" numFmtId="0">
      <sharedItems/>
    </cacheField>
    <cacheField name="element codes" numFmtId="0">
      <sharedItems containsNonDate="0" containsString="0" containsBlank="1"/>
    </cacheField>
    <cacheField name="2005" numFmtId="2">
      <sharedItems containsMixedTypes="1" containsNumber="1" minValue="4.4429752066115699E-2" maxValue="68.908887229275578"/>
    </cacheField>
    <cacheField name="2006" numFmtId="2">
      <sharedItems containsMixedTypes="1" containsNumber="1" minValue="2.6889665861658796E-2" maxValue="65.277777777777771"/>
    </cacheField>
    <cacheField name="2007" numFmtId="2">
      <sharedItems containsMixedTypes="1" containsNumber="1" minValue="6.6666666666666666E-2" maxValue="68.448999999999998"/>
    </cacheField>
    <cacheField name="2008" numFmtId="2">
      <sharedItems containsMixedTypes="1" containsNumber="1" minValue="6.6666666666666666E-2" maxValue="45"/>
    </cacheField>
    <cacheField name="AVE 2006-2008" numFmtId="2">
      <sharedItems containsMixedTypes="1" containsNumber="1" minValue="7.3717039977317836E-2" maxValue="47.999506854719399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T" refreshedDate="40633.971374305554" createdVersion="3" refreshedVersion="3" minRefreshableVersion="3" recordCount="456">
  <cacheSource type="worksheet">
    <worksheetSource ref="A2:J458" sheet="5. Food supply per cap {year}"/>
  </cacheSource>
  <cacheFields count="10">
    <cacheField name="countries" numFmtId="0">
      <sharedItems count="42">
        <s v="Angola"/>
        <s v="Benin"/>
        <s v="Botswana"/>
        <s v="Burkina Faso"/>
        <s v="Burundi"/>
        <s v="Cameroon"/>
        <s v="Central African Republic"/>
        <s v="Chad"/>
        <s v="Congo"/>
        <s v="Côte d'Ivoire"/>
        <s v="Democratic Republic of the Congo"/>
        <s v="Djibouti"/>
        <s v="Equatorial Guinea"/>
        <s v="Eritrea"/>
        <s v="Ethiopia"/>
        <s v="Gabon"/>
        <s v="Gambia"/>
        <s v="Ghana"/>
        <s v="Guinea"/>
        <s v="Guinea-Bissau"/>
        <s v="Kenya"/>
        <s v="Lesotho"/>
        <s v="Liberia"/>
        <s v="Madagascar"/>
        <s v="Malawi"/>
        <s v="Mali"/>
        <s v="Mauritania"/>
        <s v="Mozambique"/>
        <s v="Namibia"/>
        <s v="Niger"/>
        <s v="Nigeria"/>
        <s v="Rwanda"/>
        <s v="Senegal"/>
        <s v="Sierra Leone"/>
        <s v="Somalia"/>
        <s v="Sudan"/>
        <s v="Swaziland"/>
        <s v="Togo"/>
        <s v="Uganda"/>
        <s v="United Republic of Tanzania"/>
        <s v="Zambia"/>
        <s v="Zimbabwe"/>
      </sharedItems>
    </cacheField>
    <cacheField name="country codes" numFmtId="0">
      <sharedItems containsString="0" containsBlank="1" containsNumber="1" containsInteger="1" minValue="7" maxValue="251"/>
    </cacheField>
    <cacheField name="item" numFmtId="0">
      <sharedItems count="13">
        <s v="Bananas"/>
        <s v="Beans"/>
        <s v="Cassava"/>
        <s v="Groundnuts (in Shell Eq)"/>
        <s v="Maize"/>
        <s v="Millet"/>
        <s v="Rice (Paddy Equivalent)"/>
        <s v="Sorghum"/>
        <s v="Sweet Potatoes"/>
        <s v="Wheat"/>
        <s v="Pulses, Other"/>
        <s v="Yams"/>
        <s v="Plantains"/>
      </sharedItems>
    </cacheField>
    <cacheField name="item codes" numFmtId="0">
      <sharedItems containsString="0" containsBlank="1" containsNumber="1" containsInteger="1" minValue="2511" maxValue="2820"/>
    </cacheField>
    <cacheField name="element" numFmtId="0">
      <sharedItems containsBlank="1"/>
    </cacheField>
    <cacheField name="element codes" numFmtId="0">
      <sharedItems containsString="0" containsBlank="1" containsNumber="1" containsInteger="1" minValue="664" maxValue="664"/>
    </cacheField>
    <cacheField name="2005" numFmtId="0">
      <sharedItems containsSemiMixedTypes="0" containsString="0" containsNumber="1" minValue="0" maxValue="1373.18"/>
    </cacheField>
    <cacheField name="2006" numFmtId="0">
      <sharedItems containsSemiMixedTypes="0" containsString="0" containsNumber="1" minValue="0" maxValue="1365.77"/>
    </cacheField>
    <cacheField name="2007" numFmtId="0">
      <sharedItems containsSemiMixedTypes="0" containsString="0" containsNumber="1" minValue="0" maxValue="1372.11"/>
    </cacheField>
    <cacheField name="AVE 2005-2007" numFmtId="2">
      <sharedItems containsSemiMixedTypes="0" containsString="0" containsNumber="1" minValue="0" maxValue="1370.3533333333332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T" refreshedDate="40633.971990046295" createdVersion="3" refreshedVersion="3" minRefreshableVersion="3" recordCount="42">
  <cacheSource type="worksheet">
    <worksheetSource ref="A2:J44" sheet="6. Population {year}"/>
  </cacheSource>
  <cacheFields count="10">
    <cacheField name="countries" numFmtId="0">
      <sharedItems count="42">
        <s v="Angola"/>
        <s v="Benin"/>
        <s v="Botswana"/>
        <s v="Burkina Faso"/>
        <s v="Burundi"/>
        <s v="Cameroon"/>
        <s v="Central African Republic"/>
        <s v="Chad"/>
        <s v="Congo"/>
        <s v="Côte d'Ivoire"/>
        <s v="Democratic Republic of the Congo"/>
        <s v="Djibouti"/>
        <s v="Equatorial Guinea"/>
        <s v="Eritrea"/>
        <s v="Ethiopia"/>
        <s v="Gabon"/>
        <s v="Gambia"/>
        <s v="Ghana"/>
        <s v="Guinea"/>
        <s v="Guinea-Bissau"/>
        <s v="Kenya"/>
        <s v="Lesotho"/>
        <s v="Liberia"/>
        <s v="Madagascar"/>
        <s v="Malawi"/>
        <s v="Mali"/>
        <s v="Mauritania"/>
        <s v="Mozambique"/>
        <s v="Namibia"/>
        <s v="Niger"/>
        <s v="Nigeria"/>
        <s v="Rwanda"/>
        <s v="Senegal"/>
        <s v="Sierra Leone"/>
        <s v="Somalia"/>
        <s v="Sudan"/>
        <s v="Swaziland"/>
        <s v="Togo"/>
        <s v="Uganda"/>
        <s v="United Republic of Tanzania"/>
        <s v="Zambia"/>
        <s v="Zimbabwe"/>
      </sharedItems>
    </cacheField>
    <cacheField name="countries (codes)" numFmtId="0">
      <sharedItems containsSemiMixedTypes="0" containsString="0" containsNumber="1" containsInteger="1" minValue="7" maxValue="251"/>
    </cacheField>
    <cacheField name="population" numFmtId="0">
      <sharedItems count="1">
        <s v="Population - Est. &amp; Proj. 2008"/>
      </sharedItems>
    </cacheField>
    <cacheField name="population (codes)" numFmtId="0">
      <sharedItems containsSemiMixedTypes="0" containsString="0" containsNumber="1" containsInteger="1" minValue="3010" maxValue="3010"/>
    </cacheField>
    <cacheField name="element" numFmtId="0">
      <sharedItems/>
    </cacheField>
    <cacheField name="element codes" numFmtId="0">
      <sharedItems containsSemiMixedTypes="0" containsString="0" containsNumber="1" containsInteger="1" minValue="511" maxValue="511"/>
    </cacheField>
    <cacheField name="2005" numFmtId="0">
      <sharedItems containsSemiMixedTypes="0" containsString="0" containsNumber="1" containsInteger="1" minValue="609" maxValue="140879"/>
    </cacheField>
    <cacheField name="2006" numFmtId="0">
      <sharedItems containsSemiMixedTypes="0" containsString="0" containsNumber="1" containsInteger="1" minValue="625" maxValue="144273"/>
    </cacheField>
    <cacheField name="2007" numFmtId="0">
      <sharedItems containsSemiMixedTypes="0" containsString="0" containsNumber="1" containsInteger="1" minValue="642" maxValue="147722"/>
    </cacheField>
    <cacheField name="AVE 2005-2007" numFmtId="0">
      <sharedItems containsSemiMixedTypes="0" containsString="0" containsNumber="1" minValue="625.33333333333337" maxValue="144291.3333333333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2">
  <r>
    <x v="0"/>
    <n v="7"/>
    <x v="0"/>
    <n v="486"/>
    <s v="Area Harvested (Ha)"/>
    <n v="31"/>
    <n v="31000"/>
    <n v="31000"/>
    <n v="31000"/>
    <n v="31000"/>
    <n v="31000"/>
  </r>
  <r>
    <x v="0"/>
    <n v="7"/>
    <x v="1"/>
    <n v="176"/>
    <s v="Area Harvested (Ha)"/>
    <n v="31"/>
    <n v="351560"/>
    <n v="370000"/>
    <n v="420286"/>
    <n v="375007"/>
    <n v="379213.25"/>
  </r>
  <r>
    <x v="0"/>
    <n v="7"/>
    <x v="2"/>
    <n v="125"/>
    <s v="Area Harvested (Ha)"/>
    <n v="31"/>
    <n v="748647"/>
    <n v="757000"/>
    <n v="843271"/>
    <n v="679167"/>
    <n v="757021.25"/>
  </r>
  <r>
    <x v="0"/>
    <n v="7"/>
    <x v="3"/>
    <n v="191"/>
    <s v="Area Harvested (Ha)"/>
    <n v="31"/>
    <m/>
    <m/>
    <m/>
    <m/>
    <s v=" "/>
  </r>
  <r>
    <x v="0"/>
    <n v="7"/>
    <x v="4"/>
    <n v="195"/>
    <s v="Area Harvested (Ha)"/>
    <n v="31"/>
    <m/>
    <m/>
    <m/>
    <m/>
    <s v=" "/>
  </r>
  <r>
    <x v="0"/>
    <n v="7"/>
    <x v="5"/>
    <n v="242"/>
    <s v="Area Harvested (Ha)"/>
    <n v="31"/>
    <n v="181778"/>
    <n v="170000"/>
    <n v="231741"/>
    <n v="259081"/>
    <n v="210650"/>
  </r>
  <r>
    <x v="0"/>
    <n v="7"/>
    <x v="6"/>
    <n v="201"/>
    <s v="Area Harvested (Ha)"/>
    <n v="31"/>
    <m/>
    <m/>
    <m/>
    <m/>
    <s v=" "/>
  </r>
  <r>
    <x v="0"/>
    <n v="7"/>
    <x v="7"/>
    <n v="56"/>
    <s v="Area Harvested (Ha)"/>
    <n v="31"/>
    <n v="1090250"/>
    <n v="1110000"/>
    <n v="1209857"/>
    <n v="883943"/>
    <n v="1073512.5"/>
  </r>
  <r>
    <x v="0"/>
    <n v="7"/>
    <x v="8"/>
    <n v="79"/>
    <s v="Area Harvested (Ha)"/>
    <n v="31"/>
    <n v="352710"/>
    <n v="355000"/>
    <n v="207194"/>
    <n v="114470"/>
    <n v="257343.5"/>
  </r>
  <r>
    <x v="0"/>
    <n v="7"/>
    <x v="9"/>
    <n v="197"/>
    <s v="Area Harvested (Ha)"/>
    <n v="31"/>
    <m/>
    <m/>
    <m/>
    <m/>
    <s v=" "/>
  </r>
  <r>
    <x v="0"/>
    <n v="7"/>
    <x v="10"/>
    <n v="489"/>
    <s v="Area Harvested (Ha)"/>
    <n v="31"/>
    <m/>
    <m/>
    <m/>
    <m/>
    <s v=" "/>
  </r>
  <r>
    <x v="0"/>
    <n v="7"/>
    <x v="11"/>
    <n v="27"/>
    <s v="Area Harvested (Ha)"/>
    <n v="31"/>
    <n v="12397"/>
    <n v="13000"/>
    <n v="9012"/>
    <n v="16551"/>
    <n v="12740"/>
  </r>
  <r>
    <x v="0"/>
    <n v="7"/>
    <x v="12"/>
    <n v="83"/>
    <s v="Area Harvested (Ha)"/>
    <n v="31"/>
    <m/>
    <m/>
    <m/>
    <m/>
    <s v=" "/>
  </r>
  <r>
    <x v="0"/>
    <n v="7"/>
    <x v="13"/>
    <n v="122"/>
    <s v="Area Harvested (Ha)"/>
    <n v="31"/>
    <n v="143805"/>
    <n v="141000"/>
    <n v="161262"/>
    <n v="125276"/>
    <n v="142835.75"/>
  </r>
  <r>
    <x v="0"/>
    <n v="7"/>
    <x v="14"/>
    <n v="15"/>
    <s v="Area Harvested (Ha)"/>
    <n v="31"/>
    <n v="2400"/>
    <n v="2400"/>
    <n v="2500"/>
    <n v="2500"/>
    <n v="2450"/>
  </r>
  <r>
    <x v="0"/>
    <n v="7"/>
    <x v="15"/>
    <n v="137"/>
    <s v="Area Harvested (Ha)"/>
    <n v="31"/>
    <m/>
    <m/>
    <m/>
    <m/>
    <s v=" "/>
  </r>
  <r>
    <x v="1"/>
    <n v="53"/>
    <x v="0"/>
    <n v="486"/>
    <s v="Area Harvested (Ha)"/>
    <n v="31"/>
    <n v="2600"/>
    <n v="2600"/>
    <n v="2650"/>
    <n v="2700"/>
    <n v="2637.5"/>
  </r>
  <r>
    <x v="1"/>
    <n v="53"/>
    <x v="1"/>
    <n v="176"/>
    <s v="Area Harvested (Ha)"/>
    <n v="31"/>
    <n v="127628"/>
    <n v="95600"/>
    <n v="169483"/>
    <n v="171365"/>
    <n v="141019"/>
  </r>
  <r>
    <x v="1"/>
    <n v="53"/>
    <x v="2"/>
    <n v="125"/>
    <s v="Area Harvested (Ha)"/>
    <n v="31"/>
    <n v="222419"/>
    <n v="173450"/>
    <n v="167102"/>
    <n v="183251"/>
    <n v="186555.5"/>
  </r>
  <r>
    <x v="1"/>
    <n v="53"/>
    <x v="3"/>
    <n v="191"/>
    <s v="Area Harvested (Ha)"/>
    <n v="31"/>
    <m/>
    <m/>
    <m/>
    <m/>
    <s v=" "/>
  </r>
  <r>
    <x v="1"/>
    <n v="53"/>
    <x v="4"/>
    <n v="195"/>
    <s v="Area Harvested (Ha)"/>
    <n v="31"/>
    <m/>
    <m/>
    <m/>
    <m/>
    <s v=" "/>
  </r>
  <r>
    <x v="1"/>
    <n v="53"/>
    <x v="5"/>
    <n v="242"/>
    <s v="Area Harvested (Ha)"/>
    <n v="31"/>
    <n v="148494"/>
    <n v="100889"/>
    <n v="121325"/>
    <n v="125025"/>
    <n v="123933.25"/>
  </r>
  <r>
    <x v="1"/>
    <n v="53"/>
    <x v="6"/>
    <n v="201"/>
    <s v="Area Harvested (Ha)"/>
    <n v="31"/>
    <m/>
    <m/>
    <m/>
    <m/>
    <s v=" "/>
  </r>
  <r>
    <x v="1"/>
    <n v="53"/>
    <x v="7"/>
    <n v="56"/>
    <s v="Area Harvested (Ha)"/>
    <n v="31"/>
    <n v="755397"/>
    <n v="593423"/>
    <n v="698120"/>
    <n v="746318"/>
    <n v="698314.5"/>
  </r>
  <r>
    <x v="1"/>
    <n v="53"/>
    <x v="8"/>
    <n v="79"/>
    <s v="Area Harvested (Ha)"/>
    <n v="31"/>
    <n v="45517"/>
    <n v="39488"/>
    <n v="37835"/>
    <n v="47659"/>
    <n v="42624.75"/>
  </r>
  <r>
    <x v="1"/>
    <n v="53"/>
    <x v="9"/>
    <n v="197"/>
    <s v="Area Harvested (Ha)"/>
    <n v="31"/>
    <m/>
    <m/>
    <m/>
    <m/>
    <s v=" "/>
  </r>
  <r>
    <x v="1"/>
    <n v="53"/>
    <x v="10"/>
    <n v="489"/>
    <s v="Area Harvested (Ha)"/>
    <n v="31"/>
    <m/>
    <m/>
    <m/>
    <m/>
    <s v=" "/>
  </r>
  <r>
    <x v="1"/>
    <n v="53"/>
    <x v="11"/>
    <n v="27"/>
    <s v="Area Harvested (Ha)"/>
    <n v="31"/>
    <n v="28904"/>
    <n v="26901"/>
    <n v="27395"/>
    <n v="34964"/>
    <n v="29541"/>
  </r>
  <r>
    <x v="1"/>
    <n v="53"/>
    <x v="12"/>
    <n v="83"/>
    <s v="Area Harvested (Ha)"/>
    <n v="31"/>
    <n v="180594"/>
    <n v="166875"/>
    <n v="135531"/>
    <n v="144281"/>
    <n v="156820.25"/>
  </r>
  <r>
    <x v="1"/>
    <n v="53"/>
    <x v="13"/>
    <n v="122"/>
    <s v="Area Harvested (Ha)"/>
    <n v="31"/>
    <n v="12826"/>
    <n v="10967"/>
    <n v="33012"/>
    <n v="35125"/>
    <n v="22982.5"/>
  </r>
  <r>
    <x v="1"/>
    <n v="53"/>
    <x v="14"/>
    <n v="15"/>
    <s v="Area Harvested (Ha)"/>
    <n v="31"/>
    <m/>
    <m/>
    <m/>
    <m/>
    <s v=" "/>
  </r>
  <r>
    <x v="1"/>
    <n v="53"/>
    <x v="15"/>
    <n v="137"/>
    <s v="Area Harvested (Ha)"/>
    <n v="31"/>
    <n v="177977"/>
    <n v="195747"/>
    <n v="154320"/>
    <n v="204683"/>
    <n v="183181.75"/>
  </r>
  <r>
    <x v="2"/>
    <n v="20"/>
    <x v="0"/>
    <n v="486"/>
    <s v="Area Harvested (Ha)"/>
    <n v="31"/>
    <m/>
    <m/>
    <m/>
    <m/>
    <s v=" "/>
  </r>
  <r>
    <x v="2"/>
    <n v="20"/>
    <x v="1"/>
    <n v="176"/>
    <s v="Area Harvested (Ha)"/>
    <n v="31"/>
    <m/>
    <m/>
    <m/>
    <m/>
    <s v=" "/>
  </r>
  <r>
    <x v="2"/>
    <n v="20"/>
    <x v="2"/>
    <n v="125"/>
    <s v="Area Harvested (Ha)"/>
    <n v="31"/>
    <m/>
    <m/>
    <m/>
    <m/>
    <s v=" "/>
  </r>
  <r>
    <x v="2"/>
    <n v="20"/>
    <x v="3"/>
    <n v="191"/>
    <s v="Area Harvested (Ha)"/>
    <n v="31"/>
    <m/>
    <m/>
    <m/>
    <m/>
    <s v=" "/>
  </r>
  <r>
    <x v="2"/>
    <n v="20"/>
    <x v="4"/>
    <n v="195"/>
    <s v="Area Harvested (Ha)"/>
    <n v="31"/>
    <m/>
    <m/>
    <m/>
    <m/>
    <s v=" "/>
  </r>
  <r>
    <x v="2"/>
    <n v="20"/>
    <x v="5"/>
    <n v="242"/>
    <s v="Area Harvested (Ha)"/>
    <n v="31"/>
    <n v="600"/>
    <n v="600"/>
    <n v="600"/>
    <n v="600"/>
    <n v="600"/>
  </r>
  <r>
    <x v="2"/>
    <n v="20"/>
    <x v="6"/>
    <n v="201"/>
    <s v="Area Harvested (Ha)"/>
    <n v="31"/>
    <m/>
    <m/>
    <m/>
    <m/>
    <s v=" "/>
  </r>
  <r>
    <x v="2"/>
    <n v="20"/>
    <x v="7"/>
    <n v="56"/>
    <s v="Area Harvested (Ha)"/>
    <n v="31"/>
    <n v="7500"/>
    <n v="45000"/>
    <n v="56000"/>
    <n v="56000"/>
    <n v="41125"/>
  </r>
  <r>
    <x v="2"/>
    <n v="20"/>
    <x v="8"/>
    <n v="79"/>
    <s v="Area Harvested (Ha)"/>
    <n v="31"/>
    <n v="1000"/>
    <n v="1000"/>
    <n v="1050"/>
    <n v="1050"/>
    <n v="1025"/>
  </r>
  <r>
    <x v="2"/>
    <n v="20"/>
    <x v="9"/>
    <n v="197"/>
    <s v="Area Harvested (Ha)"/>
    <n v="31"/>
    <m/>
    <m/>
    <m/>
    <m/>
    <s v=" "/>
  </r>
  <r>
    <x v="2"/>
    <n v="20"/>
    <x v="10"/>
    <n v="489"/>
    <s v="Area Harvested (Ha)"/>
    <n v="31"/>
    <m/>
    <m/>
    <m/>
    <m/>
    <s v=" "/>
  </r>
  <r>
    <x v="2"/>
    <n v="20"/>
    <x v="11"/>
    <n v="27"/>
    <s v="Area Harvested (Ha)"/>
    <n v="31"/>
    <m/>
    <m/>
    <m/>
    <m/>
    <s v=" "/>
  </r>
  <r>
    <x v="2"/>
    <n v="20"/>
    <x v="12"/>
    <n v="83"/>
    <s v="Area Harvested (Ha)"/>
    <n v="31"/>
    <n v="25000"/>
    <n v="25500"/>
    <n v="26000"/>
    <n v="26000"/>
    <n v="25625"/>
  </r>
  <r>
    <x v="2"/>
    <n v="20"/>
    <x v="13"/>
    <n v="122"/>
    <s v="Area Harvested (Ha)"/>
    <n v="31"/>
    <m/>
    <m/>
    <m/>
    <m/>
    <s v=" "/>
  </r>
  <r>
    <x v="2"/>
    <n v="20"/>
    <x v="14"/>
    <n v="15"/>
    <s v="Area Harvested (Ha)"/>
    <n v="31"/>
    <n v="350"/>
    <n v="350"/>
    <n v="400"/>
    <n v="400"/>
    <n v="375"/>
  </r>
  <r>
    <x v="2"/>
    <n v="20"/>
    <x v="15"/>
    <n v="137"/>
    <s v="Area Harvested (Ha)"/>
    <n v="31"/>
    <m/>
    <m/>
    <m/>
    <m/>
    <s v=" "/>
  </r>
  <r>
    <x v="3"/>
    <n v="233"/>
    <x v="0"/>
    <n v="486"/>
    <s v="Area Harvested (Ha)"/>
    <n v="31"/>
    <m/>
    <m/>
    <m/>
    <m/>
    <s v=" "/>
  </r>
  <r>
    <x v="3"/>
    <n v="233"/>
    <x v="1"/>
    <n v="176"/>
    <s v="Area Harvested (Ha)"/>
    <n v="31"/>
    <m/>
    <m/>
    <m/>
    <m/>
    <s v=" "/>
  </r>
  <r>
    <x v="3"/>
    <n v="233"/>
    <x v="2"/>
    <n v="125"/>
    <s v="Area Harvested (Ha)"/>
    <n v="31"/>
    <n v="1000"/>
    <n v="1000"/>
    <n v="2000"/>
    <n v="2000"/>
    <n v="1500"/>
  </r>
  <r>
    <x v="3"/>
    <n v="233"/>
    <x v="3"/>
    <n v="191"/>
    <s v="Area Harvested (Ha)"/>
    <n v="31"/>
    <m/>
    <m/>
    <m/>
    <m/>
    <s v=" "/>
  </r>
  <r>
    <x v="3"/>
    <n v="233"/>
    <x v="4"/>
    <n v="195"/>
    <s v="Area Harvested (Ha)"/>
    <n v="31"/>
    <n v="946195"/>
    <n v="927991"/>
    <n v="538702"/>
    <n v="638297"/>
    <n v="762796.25"/>
  </r>
  <r>
    <x v="3"/>
    <n v="233"/>
    <x v="5"/>
    <n v="242"/>
    <s v="Area Harvested (Ha)"/>
    <n v="31"/>
    <n v="274603"/>
    <n v="310597"/>
    <n v="415171"/>
    <n v="430000"/>
    <n v="357592.75"/>
  </r>
  <r>
    <x v="3"/>
    <n v="233"/>
    <x v="6"/>
    <n v="201"/>
    <s v="Area Harvested (Ha)"/>
    <n v="31"/>
    <m/>
    <m/>
    <m/>
    <m/>
    <s v=" "/>
  </r>
  <r>
    <x v="3"/>
    <n v="233"/>
    <x v="7"/>
    <n v="56"/>
    <s v="Area Harvested (Ha)"/>
    <n v="31"/>
    <n v="442497"/>
    <n v="445732"/>
    <n v="471927"/>
    <n v="608368"/>
    <n v="492131"/>
  </r>
  <r>
    <x v="3"/>
    <n v="233"/>
    <x v="8"/>
    <n v="79"/>
    <s v="Area Harvested (Ha)"/>
    <n v="31"/>
    <n v="1309710"/>
    <n v="1223585"/>
    <n v="1182665"/>
    <n v="1577220"/>
    <n v="1323295"/>
  </r>
  <r>
    <x v="3"/>
    <n v="233"/>
    <x v="9"/>
    <n v="197"/>
    <s v="Area Harvested (Ha)"/>
    <n v="31"/>
    <m/>
    <m/>
    <m/>
    <m/>
    <s v=" "/>
  </r>
  <r>
    <x v="3"/>
    <n v="233"/>
    <x v="10"/>
    <n v="489"/>
    <s v="Area Harvested (Ha)"/>
    <n v="31"/>
    <m/>
    <m/>
    <m/>
    <m/>
    <s v=" "/>
  </r>
  <r>
    <x v="3"/>
    <n v="233"/>
    <x v="11"/>
    <n v="27"/>
    <s v="Area Harvested (Ha)"/>
    <n v="31"/>
    <n v="52563"/>
    <n v="44200"/>
    <n v="40534"/>
    <n v="67387"/>
    <n v="51171"/>
  </r>
  <r>
    <x v="3"/>
    <n v="233"/>
    <x v="12"/>
    <n v="83"/>
    <s v="Area Harvested (Ha)"/>
    <n v="31"/>
    <n v="1422272"/>
    <n v="1330414"/>
    <n v="1607741"/>
    <n v="1901776"/>
    <n v="1565550.75"/>
  </r>
  <r>
    <x v="3"/>
    <n v="233"/>
    <x v="13"/>
    <n v="122"/>
    <s v="Area Harvested (Ha)"/>
    <n v="31"/>
    <n v="8498"/>
    <n v="6477"/>
    <n v="6831"/>
    <n v="7000"/>
    <n v="7201.5"/>
  </r>
  <r>
    <x v="3"/>
    <n v="233"/>
    <x v="14"/>
    <n v="15"/>
    <s v="Area Harvested (Ha)"/>
    <n v="31"/>
    <m/>
    <m/>
    <m/>
    <m/>
    <s v=" "/>
  </r>
  <r>
    <x v="3"/>
    <n v="233"/>
    <x v="15"/>
    <n v="137"/>
    <s v="Area Harvested (Ha)"/>
    <n v="31"/>
    <n v="2433"/>
    <n v="2592"/>
    <n v="3019"/>
    <n v="3100"/>
    <n v="2786"/>
  </r>
  <r>
    <x v="4"/>
    <n v="29"/>
    <x v="0"/>
    <n v="486"/>
    <s v="Area Harvested (Ha)"/>
    <n v="31"/>
    <n v="325000"/>
    <n v="330000"/>
    <n v="340000"/>
    <n v="340000"/>
    <n v="333750"/>
  </r>
  <r>
    <x v="4"/>
    <n v="29"/>
    <x v="1"/>
    <n v="176"/>
    <s v="Area Harvested (Ha)"/>
    <n v="31"/>
    <n v="275000"/>
    <n v="230000"/>
    <n v="230000"/>
    <n v="230000"/>
    <n v="241250"/>
  </r>
  <r>
    <x v="4"/>
    <n v="29"/>
    <x v="2"/>
    <n v="125"/>
    <s v="Area Harvested (Ha)"/>
    <n v="31"/>
    <n v="89000"/>
    <n v="65000"/>
    <n v="64000"/>
    <n v="64000"/>
    <n v="70500"/>
  </r>
  <r>
    <x v="4"/>
    <n v="29"/>
    <x v="3"/>
    <n v="191"/>
    <s v="Area Harvested (Ha)"/>
    <n v="31"/>
    <m/>
    <m/>
    <m/>
    <m/>
    <s v=" "/>
  </r>
  <r>
    <x v="4"/>
    <n v="29"/>
    <x v="4"/>
    <n v="195"/>
    <s v="Area Harvested (Ha)"/>
    <n v="31"/>
    <m/>
    <m/>
    <m/>
    <m/>
    <s v=" "/>
  </r>
  <r>
    <x v="4"/>
    <n v="29"/>
    <x v="5"/>
    <n v="242"/>
    <s v="Area Harvested (Ha)"/>
    <n v="31"/>
    <n v="12000"/>
    <n v="12500"/>
    <n v="13000"/>
    <n v="13000"/>
    <n v="12625"/>
  </r>
  <r>
    <x v="4"/>
    <n v="29"/>
    <x v="6"/>
    <n v="201"/>
    <s v="Area Harvested (Ha)"/>
    <n v="31"/>
    <m/>
    <m/>
    <m/>
    <m/>
    <s v=" "/>
  </r>
  <r>
    <x v="4"/>
    <n v="29"/>
    <x v="7"/>
    <n v="56"/>
    <s v="Area Harvested (Ha)"/>
    <n v="31"/>
    <n v="116000"/>
    <n v="115000"/>
    <n v="115000"/>
    <n v="115000"/>
    <n v="115250"/>
  </r>
  <r>
    <x v="4"/>
    <n v="29"/>
    <x v="8"/>
    <n v="79"/>
    <s v="Area Harvested (Ha)"/>
    <n v="31"/>
    <n v="7500"/>
    <n v="10000"/>
    <n v="10500"/>
    <n v="10500"/>
    <n v="9625"/>
  </r>
  <r>
    <x v="4"/>
    <n v="29"/>
    <x v="9"/>
    <n v="197"/>
    <s v="Area Harvested (Ha)"/>
    <n v="31"/>
    <n v="2000"/>
    <n v="2000"/>
    <n v="2000"/>
    <n v="2000"/>
    <n v="2000"/>
  </r>
  <r>
    <x v="4"/>
    <n v="29"/>
    <x v="10"/>
    <n v="489"/>
    <s v="Area Harvested (Ha)"/>
    <n v="31"/>
    <m/>
    <m/>
    <m/>
    <m/>
    <s v=" "/>
  </r>
  <r>
    <x v="4"/>
    <n v="29"/>
    <x v="11"/>
    <n v="27"/>
    <s v="Area Harvested (Ha)"/>
    <n v="31"/>
    <n v="19500"/>
    <n v="20500"/>
    <n v="21000"/>
    <n v="21000"/>
    <n v="20500"/>
  </r>
  <r>
    <x v="4"/>
    <n v="29"/>
    <x v="12"/>
    <n v="83"/>
    <s v="Area Harvested (Ha)"/>
    <n v="31"/>
    <n v="55000"/>
    <n v="65000"/>
    <n v="66000"/>
    <n v="66000"/>
    <n v="63000"/>
  </r>
  <r>
    <x v="4"/>
    <n v="29"/>
    <x v="13"/>
    <n v="122"/>
    <s v="Area Harvested (Ha)"/>
    <n v="31"/>
    <n v="130000"/>
    <n v="125000"/>
    <n v="131000"/>
    <n v="131000"/>
    <n v="129250"/>
  </r>
  <r>
    <x v="4"/>
    <n v="29"/>
    <x v="14"/>
    <n v="15"/>
    <s v="Area Harvested (Ha)"/>
    <n v="31"/>
    <n v="10500"/>
    <n v="10000"/>
    <n v="9500"/>
    <n v="9500"/>
    <n v="9875"/>
  </r>
  <r>
    <x v="4"/>
    <n v="29"/>
    <x v="15"/>
    <n v="137"/>
    <s v="Area Harvested (Ha)"/>
    <n v="31"/>
    <n v="1700"/>
    <n v="1700"/>
    <n v="1700"/>
    <n v="1700"/>
    <n v="1700"/>
  </r>
  <r>
    <x v="5"/>
    <n v="32"/>
    <x v="0"/>
    <n v="486"/>
    <s v="Area Harvested (Ha)"/>
    <n v="31"/>
    <n v="84505"/>
    <n v="86000"/>
    <n v="86000"/>
    <n v="86000"/>
    <n v="85626.25"/>
  </r>
  <r>
    <x v="5"/>
    <n v="32"/>
    <x v="1"/>
    <n v="176"/>
    <s v="Area Harvested (Ha)"/>
    <n v="31"/>
    <n v="265000"/>
    <n v="280000"/>
    <n v="280000"/>
    <n v="280000"/>
    <n v="276250"/>
  </r>
  <r>
    <x v="5"/>
    <n v="32"/>
    <x v="2"/>
    <n v="125"/>
    <s v="Area Harvested (Ha)"/>
    <n v="31"/>
    <n v="350000"/>
    <n v="385000"/>
    <n v="365000"/>
    <n v="365000"/>
    <n v="366250"/>
  </r>
  <r>
    <x v="5"/>
    <n v="32"/>
    <x v="3"/>
    <n v="191"/>
    <s v="Area Harvested (Ha)"/>
    <n v="31"/>
    <m/>
    <m/>
    <m/>
    <m/>
    <s v=" "/>
  </r>
  <r>
    <x v="5"/>
    <n v="32"/>
    <x v="4"/>
    <n v="195"/>
    <s v="Area Harvested (Ha)"/>
    <n v="31"/>
    <n v="89846"/>
    <n v="105161"/>
    <n v="105000"/>
    <n v="105000"/>
    <n v="101251.75"/>
  </r>
  <r>
    <x v="5"/>
    <n v="32"/>
    <x v="5"/>
    <n v="242"/>
    <s v="Area Harvested (Ha)"/>
    <n v="31"/>
    <n v="307777"/>
    <n v="308000"/>
    <n v="300000"/>
    <n v="300000"/>
    <n v="303944.25"/>
  </r>
  <r>
    <x v="5"/>
    <n v="32"/>
    <x v="6"/>
    <n v="201"/>
    <s v="Area Harvested (Ha)"/>
    <n v="31"/>
    <m/>
    <m/>
    <m/>
    <m/>
    <s v=" "/>
  </r>
  <r>
    <x v="5"/>
    <n v="32"/>
    <x v="7"/>
    <n v="56"/>
    <s v="Area Harvested (Ha)"/>
    <n v="31"/>
    <n v="560000"/>
    <n v="630000"/>
    <n v="620000"/>
    <n v="620000"/>
    <n v="607500"/>
  </r>
  <r>
    <x v="5"/>
    <n v="32"/>
    <x v="8"/>
    <n v="79"/>
    <s v="Area Harvested (Ha)"/>
    <n v="31"/>
    <n v="53000"/>
    <n v="53000"/>
    <n v="53000"/>
    <n v="53000"/>
    <n v="53000"/>
  </r>
  <r>
    <x v="5"/>
    <n v="32"/>
    <x v="9"/>
    <n v="197"/>
    <s v="Area Harvested (Ha)"/>
    <n v="31"/>
    <m/>
    <m/>
    <m/>
    <m/>
    <s v=" "/>
  </r>
  <r>
    <x v="5"/>
    <n v="32"/>
    <x v="10"/>
    <n v="489"/>
    <s v="Area Harvested (Ha)"/>
    <n v="31"/>
    <n v="253826"/>
    <n v="255000"/>
    <n v="255000"/>
    <n v="255000"/>
    <n v="254706.5"/>
  </r>
  <r>
    <x v="5"/>
    <n v="32"/>
    <x v="11"/>
    <n v="27"/>
    <s v="Area Harvested (Ha)"/>
    <n v="31"/>
    <n v="45000"/>
    <n v="50000"/>
    <n v="50000"/>
    <n v="50000"/>
    <n v="48750"/>
  </r>
  <r>
    <x v="5"/>
    <n v="32"/>
    <x v="12"/>
    <n v="83"/>
    <s v="Area Harvested (Ha)"/>
    <n v="31"/>
    <n v="531408"/>
    <n v="500000"/>
    <n v="500000"/>
    <n v="500000"/>
    <n v="507852"/>
  </r>
  <r>
    <x v="5"/>
    <n v="32"/>
    <x v="13"/>
    <n v="122"/>
    <s v="Area Harvested (Ha)"/>
    <n v="31"/>
    <n v="49000"/>
    <n v="52000"/>
    <n v="48000"/>
    <n v="48000"/>
    <n v="49250"/>
  </r>
  <r>
    <x v="5"/>
    <n v="32"/>
    <x v="14"/>
    <n v="15"/>
    <s v="Area Harvested (Ha)"/>
    <n v="31"/>
    <n v="300"/>
    <n v="300"/>
    <n v="300"/>
    <n v="300"/>
    <n v="300"/>
  </r>
  <r>
    <x v="5"/>
    <n v="32"/>
    <x v="15"/>
    <n v="137"/>
    <s v="Area Harvested (Ha)"/>
    <n v="31"/>
    <n v="45000"/>
    <n v="48000"/>
    <n v="46000"/>
    <n v="46000"/>
    <n v="46250"/>
  </r>
  <r>
    <x v="6"/>
    <n v="37"/>
    <x v="0"/>
    <n v="486"/>
    <s v="Area Harvested (Ha)"/>
    <n v="31"/>
    <n v="18500"/>
    <n v="18800"/>
    <n v="19500"/>
    <n v="19500"/>
    <n v="19075"/>
  </r>
  <r>
    <x v="6"/>
    <n v="37"/>
    <x v="1"/>
    <n v="176"/>
    <s v="Area Harvested (Ha)"/>
    <n v="31"/>
    <m/>
    <m/>
    <m/>
    <m/>
    <s v=" "/>
  </r>
  <r>
    <x v="6"/>
    <n v="37"/>
    <x v="2"/>
    <n v="125"/>
    <s v="Area Harvested (Ha)"/>
    <n v="31"/>
    <n v="190000"/>
    <n v="190000"/>
    <n v="199281"/>
    <n v="207252"/>
    <n v="196633.25"/>
  </r>
  <r>
    <x v="6"/>
    <n v="37"/>
    <x v="3"/>
    <n v="191"/>
    <s v="Area Harvested (Ha)"/>
    <n v="31"/>
    <m/>
    <m/>
    <m/>
    <m/>
    <s v=" "/>
  </r>
  <r>
    <x v="6"/>
    <n v="37"/>
    <x v="4"/>
    <n v="195"/>
    <s v="Area Harvested (Ha)"/>
    <n v="31"/>
    <m/>
    <m/>
    <m/>
    <m/>
    <s v=" "/>
  </r>
  <r>
    <x v="6"/>
    <n v="37"/>
    <x v="5"/>
    <n v="242"/>
    <s v="Area Harvested (Ha)"/>
    <n v="31"/>
    <n v="140000"/>
    <n v="140000"/>
    <n v="156374"/>
    <n v="159501"/>
    <n v="148968.75"/>
  </r>
  <r>
    <x v="6"/>
    <n v="37"/>
    <x v="6"/>
    <n v="201"/>
    <s v="Area Harvested (Ha)"/>
    <n v="31"/>
    <m/>
    <m/>
    <m/>
    <m/>
    <s v=" "/>
  </r>
  <r>
    <x v="6"/>
    <n v="37"/>
    <x v="7"/>
    <n v="56"/>
    <s v="Area Harvested (Ha)"/>
    <n v="31"/>
    <n v="145000"/>
    <n v="145000"/>
    <n v="164442"/>
    <n v="172665"/>
    <n v="156776.75"/>
  </r>
  <r>
    <x v="6"/>
    <n v="37"/>
    <x v="8"/>
    <n v="79"/>
    <s v="Area Harvested (Ha)"/>
    <n v="31"/>
    <n v="10000"/>
    <n v="10000"/>
    <n v="10000"/>
    <n v="10000"/>
    <n v="10000"/>
  </r>
  <r>
    <x v="6"/>
    <n v="37"/>
    <x v="9"/>
    <n v="197"/>
    <s v="Area Harvested (Ha)"/>
    <n v="31"/>
    <m/>
    <m/>
    <m/>
    <m/>
    <s v=" "/>
  </r>
  <r>
    <x v="6"/>
    <n v="37"/>
    <x v="10"/>
    <n v="489"/>
    <s v="Area Harvested (Ha)"/>
    <n v="31"/>
    <n v="28000"/>
    <n v="28000"/>
    <n v="28200"/>
    <n v="28200"/>
    <n v="28100"/>
  </r>
  <r>
    <x v="6"/>
    <n v="37"/>
    <x v="11"/>
    <n v="27"/>
    <s v="Area Harvested (Ha)"/>
    <n v="31"/>
    <n v="23000"/>
    <n v="25000"/>
    <n v="25063"/>
    <n v="25314"/>
    <n v="24594.25"/>
  </r>
  <r>
    <x v="6"/>
    <n v="37"/>
    <x v="12"/>
    <n v="83"/>
    <s v="Area Harvested (Ha)"/>
    <n v="31"/>
    <n v="50000"/>
    <n v="50000"/>
    <n v="49199"/>
    <n v="40791"/>
    <n v="47497.5"/>
  </r>
  <r>
    <x v="6"/>
    <n v="37"/>
    <x v="13"/>
    <n v="122"/>
    <s v="Area Harvested (Ha)"/>
    <n v="31"/>
    <m/>
    <m/>
    <m/>
    <m/>
    <s v=" "/>
  </r>
  <r>
    <x v="6"/>
    <n v="37"/>
    <x v="14"/>
    <n v="15"/>
    <s v="Area Harvested (Ha)"/>
    <n v="31"/>
    <m/>
    <m/>
    <m/>
    <m/>
    <s v=" "/>
  </r>
  <r>
    <x v="6"/>
    <n v="37"/>
    <x v="15"/>
    <n v="137"/>
    <s v="Area Harvested (Ha)"/>
    <n v="31"/>
    <n v="52000"/>
    <n v="54000"/>
    <n v="54000"/>
    <n v="54000"/>
    <n v="53500"/>
  </r>
  <r>
    <x v="7"/>
    <n v="39"/>
    <x v="0"/>
    <n v="486"/>
    <s v="Area Harvested (Ha)"/>
    <n v="31"/>
    <m/>
    <m/>
    <m/>
    <m/>
    <s v=" "/>
  </r>
  <r>
    <x v="7"/>
    <n v="39"/>
    <x v="1"/>
    <n v="176"/>
    <s v="Area Harvested (Ha)"/>
    <n v="31"/>
    <n v="150000"/>
    <n v="150000"/>
    <n v="130000"/>
    <n v="114986"/>
    <n v="136246.5"/>
  </r>
  <r>
    <x v="7"/>
    <n v="39"/>
    <x v="2"/>
    <n v="125"/>
    <s v="Area Harvested (Ha)"/>
    <n v="31"/>
    <n v="27000"/>
    <n v="28000"/>
    <n v="26000"/>
    <n v="20000"/>
    <n v="25250"/>
  </r>
  <r>
    <x v="7"/>
    <n v="39"/>
    <x v="3"/>
    <n v="191"/>
    <s v="Area Harvested (Ha)"/>
    <n v="31"/>
    <m/>
    <m/>
    <m/>
    <m/>
    <s v=" "/>
  </r>
  <r>
    <x v="7"/>
    <n v="39"/>
    <x v="4"/>
    <n v="195"/>
    <s v="Area Harvested (Ha)"/>
    <n v="31"/>
    <m/>
    <m/>
    <m/>
    <m/>
    <s v=" "/>
  </r>
  <r>
    <x v="7"/>
    <n v="39"/>
    <x v="5"/>
    <n v="242"/>
    <s v="Area Harvested (Ha)"/>
    <n v="31"/>
    <n v="480000"/>
    <n v="480000"/>
    <n v="350000"/>
    <n v="546375"/>
    <n v="464093.75"/>
  </r>
  <r>
    <x v="7"/>
    <n v="39"/>
    <x v="6"/>
    <n v="201"/>
    <s v="Area Harvested (Ha)"/>
    <n v="31"/>
    <m/>
    <m/>
    <m/>
    <m/>
    <s v=" "/>
  </r>
  <r>
    <x v="7"/>
    <n v="39"/>
    <x v="7"/>
    <n v="56"/>
    <s v="Area Harvested (Ha)"/>
    <n v="31"/>
    <n v="184048"/>
    <n v="172453"/>
    <n v="200000"/>
    <n v="235082"/>
    <n v="197895.75"/>
  </r>
  <r>
    <x v="7"/>
    <n v="39"/>
    <x v="8"/>
    <n v="79"/>
    <s v="Area Harvested (Ha)"/>
    <n v="31"/>
    <n v="981952"/>
    <n v="1008196"/>
    <n v="1000000"/>
    <n v="929973"/>
    <n v="980030.25"/>
  </r>
  <r>
    <x v="7"/>
    <n v="39"/>
    <x v="9"/>
    <n v="197"/>
    <s v="Area Harvested (Ha)"/>
    <n v="31"/>
    <m/>
    <m/>
    <m/>
    <m/>
    <s v=" "/>
  </r>
  <r>
    <x v="7"/>
    <n v="39"/>
    <x v="10"/>
    <n v="489"/>
    <s v="Area Harvested (Ha)"/>
    <n v="31"/>
    <m/>
    <m/>
    <m/>
    <m/>
    <s v=" "/>
  </r>
  <r>
    <x v="7"/>
    <n v="39"/>
    <x v="11"/>
    <n v="27"/>
    <s v="Area Harvested (Ha)"/>
    <n v="31"/>
    <n v="109824"/>
    <n v="80839"/>
    <n v="80000"/>
    <n v="110854"/>
    <n v="95379.25"/>
  </r>
  <r>
    <x v="7"/>
    <n v="39"/>
    <x v="12"/>
    <n v="83"/>
    <s v="Area Harvested (Ha)"/>
    <n v="31"/>
    <n v="792044"/>
    <n v="928889"/>
    <n v="900000"/>
    <n v="873295"/>
    <n v="873557"/>
  </r>
  <r>
    <x v="7"/>
    <n v="39"/>
    <x v="13"/>
    <n v="122"/>
    <s v="Area Harvested (Ha)"/>
    <n v="31"/>
    <n v="25000"/>
    <n v="25000"/>
    <n v="25500"/>
    <n v="30000"/>
    <n v="26375"/>
  </r>
  <r>
    <x v="7"/>
    <n v="39"/>
    <x v="14"/>
    <n v="15"/>
    <s v="Area Harvested (Ha)"/>
    <n v="31"/>
    <n v="2402"/>
    <n v="1865"/>
    <n v="4000"/>
    <n v="4500"/>
    <n v="3191.75"/>
  </r>
  <r>
    <x v="7"/>
    <n v="39"/>
    <x v="15"/>
    <n v="137"/>
    <s v="Area Harvested (Ha)"/>
    <n v="31"/>
    <n v="26000"/>
    <n v="29000"/>
    <n v="33500"/>
    <n v="42500"/>
    <n v="32750"/>
  </r>
  <r>
    <x v="8"/>
    <n v="46"/>
    <x v="0"/>
    <n v="486"/>
    <s v="Area Harvested (Ha)"/>
    <n v="31"/>
    <n v="11000"/>
    <n v="11000"/>
    <n v="11000"/>
    <n v="11000"/>
    <n v="11000"/>
  </r>
  <r>
    <x v="8"/>
    <n v="46"/>
    <x v="1"/>
    <n v="176"/>
    <s v="Area Harvested (Ha)"/>
    <n v="31"/>
    <n v="4400"/>
    <n v="4600"/>
    <n v="4500"/>
    <n v="4600"/>
    <n v="4525"/>
  </r>
  <r>
    <x v="8"/>
    <n v="46"/>
    <x v="2"/>
    <n v="125"/>
    <s v="Area Harvested (Ha)"/>
    <n v="31"/>
    <n v="100000"/>
    <n v="110000"/>
    <n v="105000"/>
    <n v="110000"/>
    <n v="106250"/>
  </r>
  <r>
    <x v="8"/>
    <n v="46"/>
    <x v="3"/>
    <n v="191"/>
    <s v="Area Harvested (Ha)"/>
    <n v="31"/>
    <m/>
    <m/>
    <m/>
    <m/>
    <s v=" "/>
  </r>
  <r>
    <x v="8"/>
    <n v="46"/>
    <x v="4"/>
    <n v="195"/>
    <s v="Area Harvested (Ha)"/>
    <n v="31"/>
    <m/>
    <m/>
    <m/>
    <m/>
    <s v=" "/>
  </r>
  <r>
    <x v="8"/>
    <n v="46"/>
    <x v="5"/>
    <n v="242"/>
    <s v="Area Harvested (Ha)"/>
    <n v="31"/>
    <n v="42000"/>
    <n v="42000"/>
    <n v="38000"/>
    <n v="38000"/>
    <n v="40000"/>
  </r>
  <r>
    <x v="8"/>
    <n v="46"/>
    <x v="6"/>
    <n v="201"/>
    <s v="Area Harvested (Ha)"/>
    <n v="31"/>
    <m/>
    <m/>
    <m/>
    <m/>
    <s v=" "/>
  </r>
  <r>
    <x v="8"/>
    <n v="46"/>
    <x v="7"/>
    <n v="56"/>
    <s v="Area Harvested (Ha)"/>
    <n v="31"/>
    <n v="10000"/>
    <n v="10000"/>
    <n v="10000"/>
    <n v="10250"/>
    <n v="10062.5"/>
  </r>
  <r>
    <x v="8"/>
    <n v="46"/>
    <x v="8"/>
    <n v="79"/>
    <s v="Area Harvested (Ha)"/>
    <n v="31"/>
    <n v="12000"/>
    <n v="12000"/>
    <n v="10700"/>
    <n v="12000"/>
    <n v="11675"/>
  </r>
  <r>
    <x v="8"/>
    <n v="46"/>
    <x v="9"/>
    <n v="197"/>
    <s v="Area Harvested (Ha)"/>
    <n v="31"/>
    <m/>
    <m/>
    <m/>
    <m/>
    <s v=" "/>
  </r>
  <r>
    <x v="8"/>
    <n v="46"/>
    <x v="10"/>
    <n v="489"/>
    <s v="Area Harvested (Ha)"/>
    <n v="31"/>
    <n v="8600"/>
    <n v="8600"/>
    <n v="8300"/>
    <n v="8600"/>
    <n v="8525"/>
  </r>
  <r>
    <x v="8"/>
    <n v="46"/>
    <x v="11"/>
    <n v="27"/>
    <s v="Area Harvested (Ha)"/>
    <n v="31"/>
    <n v="1900"/>
    <n v="1900"/>
    <n v="1700"/>
    <n v="1900"/>
    <n v="1850"/>
  </r>
  <r>
    <x v="8"/>
    <n v="46"/>
    <x v="12"/>
    <n v="83"/>
    <s v="Area Harvested (Ha)"/>
    <n v="31"/>
    <m/>
    <m/>
    <m/>
    <m/>
    <s v=" "/>
  </r>
  <r>
    <x v="8"/>
    <n v="46"/>
    <x v="13"/>
    <n v="122"/>
    <s v="Area Harvested (Ha)"/>
    <n v="31"/>
    <n v="850"/>
    <n v="850"/>
    <n v="830"/>
    <n v="850"/>
    <n v="845"/>
  </r>
  <r>
    <x v="8"/>
    <n v="46"/>
    <x v="14"/>
    <n v="15"/>
    <s v="Area Harvested (Ha)"/>
    <n v="31"/>
    <m/>
    <m/>
    <m/>
    <m/>
    <s v=" "/>
  </r>
  <r>
    <x v="8"/>
    <n v="46"/>
    <x v="15"/>
    <n v="137"/>
    <s v="Area Harvested (Ha)"/>
    <n v="31"/>
    <n v="2500"/>
    <n v="2500"/>
    <n v="2200"/>
    <n v="2500"/>
    <n v="2425"/>
  </r>
  <r>
    <x v="9"/>
    <n v="107"/>
    <x v="0"/>
    <n v="486"/>
    <s v="Area Harvested (Ha)"/>
    <n v="31"/>
    <n v="6757"/>
    <n v="7962"/>
    <n v="8060"/>
    <n v="8000"/>
    <n v="7694.75"/>
  </r>
  <r>
    <x v="9"/>
    <n v="107"/>
    <x v="1"/>
    <n v="176"/>
    <s v="Area Harvested (Ha)"/>
    <n v="31"/>
    <n v="27778"/>
    <n v="28889"/>
    <n v="30045"/>
    <n v="38000"/>
    <n v="31178"/>
  </r>
  <r>
    <x v="9"/>
    <n v="107"/>
    <x v="2"/>
    <n v="125"/>
    <s v="Area Harvested (Ha)"/>
    <n v="31"/>
    <n v="273093"/>
    <n v="306791"/>
    <n v="320843"/>
    <n v="390000"/>
    <n v="322681.75"/>
  </r>
  <r>
    <x v="9"/>
    <n v="107"/>
    <x v="3"/>
    <n v="191"/>
    <s v="Area Harvested (Ha)"/>
    <n v="31"/>
    <m/>
    <m/>
    <m/>
    <m/>
    <s v=" "/>
  </r>
  <r>
    <x v="9"/>
    <n v="107"/>
    <x v="4"/>
    <n v="195"/>
    <s v="Area Harvested (Ha)"/>
    <n v="31"/>
    <m/>
    <m/>
    <m/>
    <m/>
    <s v=" "/>
  </r>
  <r>
    <x v="9"/>
    <n v="107"/>
    <x v="5"/>
    <n v="242"/>
    <s v="Area Harvested (Ha)"/>
    <n v="31"/>
    <n v="72708"/>
    <n v="75000"/>
    <n v="74622"/>
    <n v="54000"/>
    <n v="69082.5"/>
  </r>
  <r>
    <x v="9"/>
    <n v="107"/>
    <x v="6"/>
    <n v="201"/>
    <s v="Area Harvested (Ha)"/>
    <n v="31"/>
    <m/>
    <m/>
    <m/>
    <m/>
    <s v=" "/>
  </r>
  <r>
    <x v="9"/>
    <n v="107"/>
    <x v="7"/>
    <n v="56"/>
    <s v="Area Harvested (Ha)"/>
    <n v="31"/>
    <n v="302879"/>
    <n v="265000"/>
    <n v="301495"/>
    <n v="310000"/>
    <n v="294843.5"/>
  </r>
  <r>
    <x v="9"/>
    <n v="107"/>
    <x v="8"/>
    <n v="79"/>
    <s v="Area Harvested (Ha)"/>
    <n v="31"/>
    <n v="43478"/>
    <n v="85000"/>
    <n v="47028"/>
    <n v="50000"/>
    <n v="56376.5"/>
  </r>
  <r>
    <x v="9"/>
    <n v="107"/>
    <x v="9"/>
    <n v="197"/>
    <s v="Area Harvested (Ha)"/>
    <n v="31"/>
    <m/>
    <m/>
    <m/>
    <m/>
    <s v=" "/>
  </r>
  <r>
    <x v="9"/>
    <n v="107"/>
    <x v="10"/>
    <n v="489"/>
    <s v="Area Harvested (Ha)"/>
    <n v="31"/>
    <n v="392302"/>
    <n v="383820"/>
    <n v="375974"/>
    <n v="385000"/>
    <n v="384274"/>
  </r>
  <r>
    <x v="9"/>
    <n v="107"/>
    <x v="11"/>
    <n v="27"/>
    <s v="Area Harvested (Ha)"/>
    <n v="31"/>
    <n v="353169"/>
    <n v="370000"/>
    <n v="356396"/>
    <n v="400000"/>
    <n v="369891.25"/>
  </r>
  <r>
    <x v="9"/>
    <n v="107"/>
    <x v="12"/>
    <n v="83"/>
    <s v="Area Harvested (Ha)"/>
    <n v="31"/>
    <n v="57121"/>
    <n v="58877"/>
    <n v="61841"/>
    <n v="80000"/>
    <n v="64459.75"/>
  </r>
  <r>
    <x v="9"/>
    <n v="107"/>
    <x v="13"/>
    <n v="122"/>
    <s v="Area Harvested (Ha)"/>
    <n v="31"/>
    <n v="21583"/>
    <n v="22295"/>
    <n v="23031"/>
    <n v="29000"/>
    <n v="23977.25"/>
  </r>
  <r>
    <x v="9"/>
    <n v="107"/>
    <x v="14"/>
    <n v="15"/>
    <s v="Area Harvested (Ha)"/>
    <n v="31"/>
    <m/>
    <m/>
    <m/>
    <m/>
    <s v=" "/>
  </r>
  <r>
    <x v="9"/>
    <n v="107"/>
    <x v="15"/>
    <n v="137"/>
    <s v="Area Harvested (Ha)"/>
    <n v="31"/>
    <n v="608766"/>
    <n v="656834"/>
    <n v="691788"/>
    <n v="820000"/>
    <n v="694347"/>
  </r>
  <r>
    <x v="10"/>
    <n v="250"/>
    <x v="0"/>
    <n v="486"/>
    <s v="Area Harvested (Ha)"/>
    <n v="31"/>
    <n v="84017"/>
    <n v="84150"/>
    <n v="84284"/>
    <n v="84418"/>
    <n v="84217.25"/>
  </r>
  <r>
    <x v="10"/>
    <n v="250"/>
    <x v="1"/>
    <n v="176"/>
    <s v="Area Harvested (Ha)"/>
    <n v="31"/>
    <n v="203882"/>
    <n v="205675"/>
    <n v="207486"/>
    <n v="209316"/>
    <n v="206589.75"/>
  </r>
  <r>
    <x v="10"/>
    <n v="250"/>
    <x v="2"/>
    <n v="125"/>
    <s v="Area Harvested (Ha)"/>
    <n v="31"/>
    <n v="1845510"/>
    <n v="1877355"/>
    <n v="1849203"/>
    <n v="1851051"/>
    <n v="1855779.75"/>
  </r>
  <r>
    <x v="10"/>
    <n v="250"/>
    <x v="3"/>
    <n v="191"/>
    <s v="Area Harvested (Ha)"/>
    <n v="31"/>
    <m/>
    <m/>
    <m/>
    <m/>
    <s v=" "/>
  </r>
  <r>
    <x v="10"/>
    <n v="250"/>
    <x v="4"/>
    <n v="195"/>
    <s v="Area Harvested (Ha)"/>
    <n v="31"/>
    <n v="124955"/>
    <n v="128045"/>
    <n v="110000"/>
    <n v="110000"/>
    <n v="118250"/>
  </r>
  <r>
    <x v="10"/>
    <n v="250"/>
    <x v="5"/>
    <n v="242"/>
    <s v="Area Harvested (Ha)"/>
    <n v="31"/>
    <n v="473149"/>
    <n v="473959"/>
    <n v="474769"/>
    <n v="475578"/>
    <n v="474363.75"/>
  </r>
  <r>
    <x v="10"/>
    <n v="250"/>
    <x v="6"/>
    <n v="201"/>
    <s v="Area Harvested (Ha)"/>
    <n v="31"/>
    <m/>
    <m/>
    <m/>
    <m/>
    <s v=" "/>
  </r>
  <r>
    <x v="10"/>
    <n v="250"/>
    <x v="7"/>
    <n v="56"/>
    <s v="Area Harvested (Ha)"/>
    <n v="31"/>
    <n v="1483004"/>
    <n v="1483299"/>
    <n v="1483594"/>
    <n v="1483890"/>
    <n v="1483446.75"/>
  </r>
  <r>
    <x v="10"/>
    <n v="250"/>
    <x v="8"/>
    <n v="79"/>
    <s v="Area Harvested (Ha)"/>
    <n v="31"/>
    <n v="55930"/>
    <n v="56354"/>
    <n v="56778"/>
    <n v="57201"/>
    <n v="56565.75"/>
  </r>
  <r>
    <x v="10"/>
    <n v="250"/>
    <x v="9"/>
    <n v="197"/>
    <s v="Area Harvested (Ha)"/>
    <n v="31"/>
    <n v="9708"/>
    <n v="9794"/>
    <n v="9880"/>
    <n v="9966"/>
    <n v="9837"/>
  </r>
  <r>
    <x v="10"/>
    <n v="250"/>
    <x v="10"/>
    <n v="489"/>
    <s v="Area Harvested (Ha)"/>
    <n v="31"/>
    <n v="265603"/>
    <n v="267769"/>
    <n v="268178"/>
    <n v="268587"/>
    <n v="267534.25"/>
  </r>
  <r>
    <x v="10"/>
    <n v="250"/>
    <x v="11"/>
    <n v="27"/>
    <s v="Area Harvested (Ha)"/>
    <n v="31"/>
    <n v="417854"/>
    <n v="418318"/>
    <n v="418781"/>
    <n v="419245"/>
    <n v="418549.5"/>
  </r>
  <r>
    <x v="10"/>
    <n v="250"/>
    <x v="12"/>
    <n v="83"/>
    <s v="Area Harvested (Ha)"/>
    <n v="31"/>
    <n v="9516"/>
    <n v="9470"/>
    <n v="9425"/>
    <n v="9380"/>
    <n v="9447.75"/>
  </r>
  <r>
    <x v="10"/>
    <n v="250"/>
    <x v="13"/>
    <n v="122"/>
    <s v="Area Harvested (Ha)"/>
    <n v="31"/>
    <n v="45851"/>
    <n v="46520"/>
    <n v="47198"/>
    <n v="47887"/>
    <n v="46864"/>
  </r>
  <r>
    <x v="10"/>
    <n v="250"/>
    <x v="14"/>
    <n v="15"/>
    <s v="Area Harvested (Ha)"/>
    <n v="31"/>
    <n v="6685"/>
    <n v="6724"/>
    <n v="6763"/>
    <n v="6802"/>
    <n v="6743.5"/>
  </r>
  <r>
    <x v="10"/>
    <n v="250"/>
    <x v="15"/>
    <n v="137"/>
    <s v="Area Harvested (Ha)"/>
    <n v="31"/>
    <n v="19313"/>
    <n v="19550"/>
    <n v="19788"/>
    <n v="20030"/>
    <n v="19670.25"/>
  </r>
  <r>
    <x v="11"/>
    <n v="72"/>
    <x v="0"/>
    <n v="486"/>
    <s v="Area Harvested (Ha)"/>
    <n v="31"/>
    <m/>
    <m/>
    <m/>
    <m/>
    <s v=" "/>
  </r>
  <r>
    <x v="11"/>
    <n v="72"/>
    <x v="1"/>
    <n v="176"/>
    <s v="Area Harvested (Ha)"/>
    <n v="31"/>
    <n v="7400"/>
    <n v="5500"/>
    <n v="5500"/>
    <n v="5500"/>
    <n v="5975"/>
  </r>
  <r>
    <x v="11"/>
    <n v="72"/>
    <x v="2"/>
    <n v="125"/>
    <s v="Area Harvested (Ha)"/>
    <n v="31"/>
    <m/>
    <m/>
    <m/>
    <m/>
    <s v=" "/>
  </r>
  <r>
    <x v="11"/>
    <n v="72"/>
    <x v="3"/>
    <n v="191"/>
    <s v="Area Harvested (Ha)"/>
    <n v="31"/>
    <m/>
    <m/>
    <m/>
    <m/>
    <s v=" "/>
  </r>
  <r>
    <x v="11"/>
    <n v="72"/>
    <x v="4"/>
    <n v="195"/>
    <s v="Area Harvested (Ha)"/>
    <n v="31"/>
    <m/>
    <m/>
    <m/>
    <m/>
    <s v=" "/>
  </r>
  <r>
    <x v="11"/>
    <n v="72"/>
    <x v="5"/>
    <n v="242"/>
    <s v="Area Harvested (Ha)"/>
    <n v="31"/>
    <m/>
    <m/>
    <m/>
    <m/>
    <s v=" "/>
  </r>
  <r>
    <x v="11"/>
    <n v="72"/>
    <x v="6"/>
    <n v="201"/>
    <s v="Area Harvested (Ha)"/>
    <n v="31"/>
    <m/>
    <m/>
    <m/>
    <m/>
    <s v=" "/>
  </r>
  <r>
    <x v="11"/>
    <n v="72"/>
    <x v="7"/>
    <n v="56"/>
    <s v="Area Harvested (Ha)"/>
    <n v="31"/>
    <n v="6"/>
    <n v="6"/>
    <n v="6"/>
    <n v="6"/>
    <n v="6"/>
  </r>
  <r>
    <x v="11"/>
    <n v="72"/>
    <x v="8"/>
    <n v="79"/>
    <s v="Area Harvested (Ha)"/>
    <n v="31"/>
    <m/>
    <m/>
    <m/>
    <m/>
    <s v=" "/>
  </r>
  <r>
    <x v="11"/>
    <n v="72"/>
    <x v="9"/>
    <n v="197"/>
    <s v="Area Harvested (Ha)"/>
    <n v="31"/>
    <m/>
    <m/>
    <m/>
    <m/>
    <s v=" "/>
  </r>
  <r>
    <x v="11"/>
    <n v="72"/>
    <x v="10"/>
    <n v="489"/>
    <s v="Area Harvested (Ha)"/>
    <n v="31"/>
    <m/>
    <m/>
    <m/>
    <m/>
    <s v=" "/>
  </r>
  <r>
    <x v="11"/>
    <n v="72"/>
    <x v="11"/>
    <n v="27"/>
    <s v="Area Harvested (Ha)"/>
    <n v="31"/>
    <m/>
    <m/>
    <m/>
    <m/>
    <s v=" "/>
  </r>
  <r>
    <x v="11"/>
    <n v="72"/>
    <x v="12"/>
    <n v="83"/>
    <s v="Area Harvested (Ha)"/>
    <n v="31"/>
    <m/>
    <m/>
    <m/>
    <m/>
    <s v=" "/>
  </r>
  <r>
    <x v="11"/>
    <n v="72"/>
    <x v="13"/>
    <n v="122"/>
    <s v="Area Harvested (Ha)"/>
    <n v="31"/>
    <m/>
    <m/>
    <m/>
    <m/>
    <s v=" "/>
  </r>
  <r>
    <x v="11"/>
    <n v="72"/>
    <x v="14"/>
    <n v="15"/>
    <s v="Area Harvested (Ha)"/>
    <n v="31"/>
    <m/>
    <m/>
    <m/>
    <m/>
    <s v=" "/>
  </r>
  <r>
    <x v="11"/>
    <n v="72"/>
    <x v="15"/>
    <n v="137"/>
    <s v="Area Harvested (Ha)"/>
    <n v="31"/>
    <m/>
    <m/>
    <m/>
    <m/>
    <s v=" "/>
  </r>
  <r>
    <x v="12"/>
    <n v="61"/>
    <x v="0"/>
    <n v="486"/>
    <s v="Area Harvested (Ha)"/>
    <n v="31"/>
    <n v="4500"/>
    <n v="4500"/>
    <n v="4500"/>
    <n v="4500"/>
    <n v="4500"/>
  </r>
  <r>
    <x v="12"/>
    <n v="61"/>
    <x v="1"/>
    <n v="176"/>
    <s v="Area Harvested (Ha)"/>
    <n v="31"/>
    <m/>
    <m/>
    <m/>
    <m/>
    <s v=" "/>
  </r>
  <r>
    <x v="12"/>
    <n v="61"/>
    <x v="2"/>
    <n v="125"/>
    <s v="Area Harvested (Ha)"/>
    <n v="31"/>
    <n v="18000"/>
    <n v="18000"/>
    <n v="18000"/>
    <n v="18000"/>
    <n v="18000"/>
  </r>
  <r>
    <x v="12"/>
    <n v="61"/>
    <x v="3"/>
    <n v="191"/>
    <s v="Area Harvested (Ha)"/>
    <n v="31"/>
    <m/>
    <m/>
    <m/>
    <m/>
    <s v=" "/>
  </r>
  <r>
    <x v="12"/>
    <n v="61"/>
    <x v="4"/>
    <n v="195"/>
    <s v="Area Harvested (Ha)"/>
    <n v="31"/>
    <m/>
    <m/>
    <m/>
    <m/>
    <s v=" "/>
  </r>
  <r>
    <x v="12"/>
    <n v="61"/>
    <x v="5"/>
    <n v="242"/>
    <s v="Area Harvested (Ha)"/>
    <n v="31"/>
    <m/>
    <m/>
    <m/>
    <m/>
    <s v=" "/>
  </r>
  <r>
    <x v="12"/>
    <n v="61"/>
    <x v="6"/>
    <n v="201"/>
    <s v="Area Harvested (Ha)"/>
    <n v="31"/>
    <m/>
    <m/>
    <m/>
    <m/>
    <s v=" "/>
  </r>
  <r>
    <x v="12"/>
    <n v="61"/>
    <x v="7"/>
    <n v="56"/>
    <s v="Area Harvested (Ha)"/>
    <n v="31"/>
    <m/>
    <m/>
    <m/>
    <m/>
    <s v=" "/>
  </r>
  <r>
    <x v="12"/>
    <n v="61"/>
    <x v="8"/>
    <n v="79"/>
    <s v="Area Harvested (Ha)"/>
    <n v="31"/>
    <m/>
    <m/>
    <m/>
    <m/>
    <s v=" "/>
  </r>
  <r>
    <x v="12"/>
    <n v="61"/>
    <x v="9"/>
    <n v="197"/>
    <s v="Area Harvested (Ha)"/>
    <n v="31"/>
    <m/>
    <m/>
    <m/>
    <m/>
    <s v=" "/>
  </r>
  <r>
    <x v="12"/>
    <n v="61"/>
    <x v="10"/>
    <n v="489"/>
    <s v="Area Harvested (Ha)"/>
    <n v="31"/>
    <n v="6100"/>
    <n v="6100"/>
    <n v="6100"/>
    <n v="6100"/>
    <n v="6100"/>
  </r>
  <r>
    <x v="12"/>
    <n v="61"/>
    <x v="11"/>
    <n v="27"/>
    <s v="Area Harvested (Ha)"/>
    <n v="31"/>
    <m/>
    <m/>
    <m/>
    <m/>
    <s v=" "/>
  </r>
  <r>
    <x v="12"/>
    <n v="61"/>
    <x v="12"/>
    <n v="83"/>
    <s v="Area Harvested (Ha)"/>
    <n v="31"/>
    <m/>
    <m/>
    <m/>
    <m/>
    <s v=" "/>
  </r>
  <r>
    <x v="12"/>
    <n v="61"/>
    <x v="13"/>
    <n v="122"/>
    <s v="Area Harvested (Ha)"/>
    <n v="31"/>
    <n v="14000"/>
    <n v="14000"/>
    <n v="14000"/>
    <n v="14000"/>
    <n v="14000"/>
  </r>
  <r>
    <x v="12"/>
    <n v="61"/>
    <x v="14"/>
    <n v="15"/>
    <s v="Area Harvested (Ha)"/>
    <n v="31"/>
    <m/>
    <m/>
    <m/>
    <m/>
    <s v=" "/>
  </r>
  <r>
    <x v="12"/>
    <n v="61"/>
    <x v="15"/>
    <n v="137"/>
    <s v="Area Harvested (Ha)"/>
    <n v="31"/>
    <m/>
    <m/>
    <m/>
    <m/>
    <s v=" "/>
  </r>
  <r>
    <x v="13"/>
    <n v="178"/>
    <x v="0"/>
    <n v="486"/>
    <s v="Area Harvested (Ha)"/>
    <n v="31"/>
    <m/>
    <m/>
    <m/>
    <m/>
    <s v=" "/>
  </r>
  <r>
    <x v="13"/>
    <n v="178"/>
    <x v="1"/>
    <n v="176"/>
    <s v="Area Harvested (Ha)"/>
    <n v="31"/>
    <n v="2527"/>
    <n v="700"/>
    <n v="150"/>
    <n v="150"/>
    <n v="881.75"/>
  </r>
  <r>
    <x v="13"/>
    <n v="178"/>
    <x v="2"/>
    <n v="125"/>
    <s v="Area Harvested (Ha)"/>
    <n v="31"/>
    <m/>
    <m/>
    <m/>
    <m/>
    <s v=" "/>
  </r>
  <r>
    <x v="13"/>
    <n v="178"/>
    <x v="3"/>
    <n v="191"/>
    <s v="Area Harvested (Ha)"/>
    <n v="31"/>
    <n v="18590"/>
    <n v="8844"/>
    <n v="6686"/>
    <n v="6686"/>
    <n v="10201.5"/>
  </r>
  <r>
    <x v="13"/>
    <n v="178"/>
    <x v="4"/>
    <n v="195"/>
    <s v="Area Harvested (Ha)"/>
    <n v="31"/>
    <m/>
    <m/>
    <m/>
    <m/>
    <s v=" "/>
  </r>
  <r>
    <x v="13"/>
    <n v="178"/>
    <x v="5"/>
    <n v="242"/>
    <s v="Area Harvested (Ha)"/>
    <n v="31"/>
    <n v="2621"/>
    <n v="2375"/>
    <n v="5475"/>
    <n v="5475"/>
    <n v="3986.5"/>
  </r>
  <r>
    <x v="13"/>
    <n v="178"/>
    <x v="6"/>
    <n v="201"/>
    <s v="Area Harvested (Ha)"/>
    <n v="31"/>
    <n v="1001"/>
    <n v="785"/>
    <n v="796"/>
    <n v="796"/>
    <n v="844.5"/>
  </r>
  <r>
    <x v="13"/>
    <n v="178"/>
    <x v="7"/>
    <n v="56"/>
    <s v="Area Harvested (Ha)"/>
    <n v="31"/>
    <n v="16618"/>
    <n v="26436"/>
    <n v="16448"/>
    <n v="16448"/>
    <n v="18987.5"/>
  </r>
  <r>
    <x v="13"/>
    <n v="178"/>
    <x v="8"/>
    <n v="79"/>
    <s v="Area Harvested (Ha)"/>
    <n v="31"/>
    <n v="39000"/>
    <n v="100505"/>
    <n v="91254"/>
    <n v="91254"/>
    <n v="80503.25"/>
  </r>
  <r>
    <x v="13"/>
    <n v="178"/>
    <x v="9"/>
    <n v="197"/>
    <s v="Area Harvested (Ha)"/>
    <n v="31"/>
    <m/>
    <m/>
    <m/>
    <m/>
    <s v=" "/>
  </r>
  <r>
    <x v="13"/>
    <n v="178"/>
    <x v="10"/>
    <n v="489"/>
    <s v="Area Harvested (Ha)"/>
    <n v="31"/>
    <m/>
    <m/>
    <m/>
    <m/>
    <s v=" "/>
  </r>
  <r>
    <x v="13"/>
    <n v="178"/>
    <x v="11"/>
    <n v="27"/>
    <s v="Area Harvested (Ha)"/>
    <n v="31"/>
    <m/>
    <m/>
    <m/>
    <m/>
    <s v=" "/>
  </r>
  <r>
    <x v="13"/>
    <n v="178"/>
    <x v="12"/>
    <n v="83"/>
    <s v="Area Harvested (Ha)"/>
    <n v="31"/>
    <n v="223163"/>
    <n v="282203"/>
    <n v="282909"/>
    <n v="282909"/>
    <n v="267796"/>
  </r>
  <r>
    <x v="13"/>
    <n v="178"/>
    <x v="13"/>
    <n v="122"/>
    <s v="Area Harvested (Ha)"/>
    <n v="31"/>
    <m/>
    <m/>
    <m/>
    <m/>
    <s v=" "/>
  </r>
  <r>
    <x v="13"/>
    <n v="178"/>
    <x v="14"/>
    <n v="15"/>
    <s v="Area Harvested (Ha)"/>
    <n v="31"/>
    <n v="15125"/>
    <n v="12879"/>
    <n v="26466"/>
    <n v="26466"/>
    <n v="20234"/>
  </r>
  <r>
    <x v="13"/>
    <n v="178"/>
    <x v="15"/>
    <n v="137"/>
    <s v="Area Harvested (Ha)"/>
    <n v="31"/>
    <m/>
    <m/>
    <m/>
    <m/>
    <s v=" "/>
  </r>
  <r>
    <x v="14"/>
    <n v="238"/>
    <x v="0"/>
    <n v="486"/>
    <s v="Area Harvested (Ha)"/>
    <n v="31"/>
    <n v="28102"/>
    <n v="30000"/>
    <n v="35000"/>
    <n v="39428"/>
    <n v="33132.5"/>
  </r>
  <r>
    <x v="14"/>
    <n v="238"/>
    <x v="1"/>
    <n v="176"/>
    <s v="Area Harvested (Ha)"/>
    <n v="31"/>
    <n v="241000"/>
    <n v="163687"/>
    <n v="223357"/>
    <n v="231433"/>
    <n v="214869.25"/>
  </r>
  <r>
    <x v="14"/>
    <n v="238"/>
    <x v="2"/>
    <n v="125"/>
    <s v="Area Harvested (Ha)"/>
    <n v="31"/>
    <m/>
    <m/>
    <m/>
    <m/>
    <s v=" "/>
  </r>
  <r>
    <x v="14"/>
    <n v="238"/>
    <x v="3"/>
    <n v="191"/>
    <s v="Area Harvested (Ha)"/>
    <n v="31"/>
    <n v="211490"/>
    <n v="201009"/>
    <n v="200066"/>
    <n v="226785"/>
    <n v="209837.5"/>
  </r>
  <r>
    <x v="14"/>
    <n v="238"/>
    <x v="4"/>
    <n v="195"/>
    <s v="Area Harvested (Ha)"/>
    <n v="31"/>
    <m/>
    <m/>
    <m/>
    <m/>
    <s v=" "/>
  </r>
  <r>
    <x v="14"/>
    <n v="238"/>
    <x v="5"/>
    <n v="242"/>
    <s v="Area Harvested (Ha)"/>
    <n v="31"/>
    <n v="35468"/>
    <n v="28114"/>
    <n v="37126"/>
    <n v="40198"/>
    <n v="35226.5"/>
  </r>
  <r>
    <x v="14"/>
    <n v="238"/>
    <x v="6"/>
    <n v="201"/>
    <s v="Area Harvested (Ha)"/>
    <n v="31"/>
    <n v="96385"/>
    <n v="84895"/>
    <n v="97110"/>
    <n v="107428"/>
    <n v="96454.5"/>
  </r>
  <r>
    <x v="14"/>
    <n v="238"/>
    <x v="7"/>
    <n v="56"/>
    <s v="Area Harvested (Ha)"/>
    <n v="31"/>
    <n v="1950115"/>
    <n v="1526125"/>
    <n v="1694522"/>
    <n v="1767389"/>
    <n v="1734537.75"/>
  </r>
  <r>
    <x v="14"/>
    <n v="238"/>
    <x v="8"/>
    <n v="79"/>
    <s v="Area Harvested (Ha)"/>
    <n v="31"/>
    <n v="334992"/>
    <n v="390977"/>
    <n v="374072"/>
    <n v="399268"/>
    <n v="374827.25"/>
  </r>
  <r>
    <x v="14"/>
    <n v="238"/>
    <x v="9"/>
    <n v="197"/>
    <s v="Area Harvested (Ha)"/>
    <n v="31"/>
    <m/>
    <m/>
    <m/>
    <m/>
    <s v=" "/>
  </r>
  <r>
    <x v="14"/>
    <n v="238"/>
    <x v="10"/>
    <n v="489"/>
    <s v="Area Harvested (Ha)"/>
    <n v="31"/>
    <m/>
    <m/>
    <m/>
    <m/>
    <s v=" "/>
  </r>
  <r>
    <x v="14"/>
    <n v="238"/>
    <x v="11"/>
    <n v="27"/>
    <s v="Area Harvested (Ha)"/>
    <n v="31"/>
    <n v="6241"/>
    <n v="6421"/>
    <n v="6100"/>
    <n v="13000"/>
    <n v="7940.5"/>
  </r>
  <r>
    <x v="14"/>
    <n v="238"/>
    <x v="12"/>
    <n v="83"/>
    <s v="Area Harvested (Ha)"/>
    <n v="31"/>
    <n v="1512184"/>
    <n v="1468070"/>
    <n v="1464318"/>
    <n v="1533537"/>
    <n v="1494527.25"/>
  </r>
  <r>
    <x v="14"/>
    <n v="238"/>
    <x v="13"/>
    <n v="122"/>
    <s v="Area Harvested (Ha)"/>
    <n v="31"/>
    <n v="50313"/>
    <n v="53312"/>
    <n v="53311"/>
    <n v="62358"/>
    <n v="54823.5"/>
  </r>
  <r>
    <x v="14"/>
    <n v="238"/>
    <x v="14"/>
    <n v="15"/>
    <s v="Area Harvested (Ha)"/>
    <n v="31"/>
    <n v="1570190"/>
    <n v="1459540"/>
    <n v="1473917"/>
    <n v="1424719"/>
    <n v="1482091.5"/>
  </r>
  <r>
    <x v="14"/>
    <n v="238"/>
    <x v="15"/>
    <n v="137"/>
    <s v="Area Harvested (Ha)"/>
    <n v="31"/>
    <n v="25553"/>
    <n v="29721"/>
    <n v="38286"/>
    <n v="30251"/>
    <n v="30952.75"/>
  </r>
  <r>
    <x v="15"/>
    <n v="74"/>
    <x v="0"/>
    <n v="486"/>
    <s v="Area Harvested (Ha)"/>
    <n v="31"/>
    <n v="1900"/>
    <n v="1900"/>
    <n v="2000"/>
    <n v="2000"/>
    <n v="1950"/>
  </r>
  <r>
    <x v="15"/>
    <n v="74"/>
    <x v="1"/>
    <n v="176"/>
    <s v="Area Harvested (Ha)"/>
    <n v="31"/>
    <m/>
    <m/>
    <m/>
    <m/>
    <s v=" "/>
  </r>
  <r>
    <x v="15"/>
    <n v="74"/>
    <x v="2"/>
    <n v="125"/>
    <s v="Area Harvested (Ha)"/>
    <n v="31"/>
    <n v="45000"/>
    <n v="46000"/>
    <n v="47000"/>
    <n v="47000"/>
    <n v="46250"/>
  </r>
  <r>
    <x v="15"/>
    <n v="74"/>
    <x v="3"/>
    <n v="191"/>
    <s v="Area Harvested (Ha)"/>
    <n v="31"/>
    <m/>
    <m/>
    <m/>
    <m/>
    <s v=" "/>
  </r>
  <r>
    <x v="15"/>
    <n v="74"/>
    <x v="4"/>
    <n v="195"/>
    <s v="Area Harvested (Ha)"/>
    <n v="31"/>
    <m/>
    <m/>
    <m/>
    <m/>
    <s v=" "/>
  </r>
  <r>
    <x v="15"/>
    <n v="74"/>
    <x v="5"/>
    <n v="242"/>
    <s v="Area Harvested (Ha)"/>
    <n v="31"/>
    <n v="17000"/>
    <n v="17000"/>
    <n v="17000"/>
    <n v="17000"/>
    <n v="17000"/>
  </r>
  <r>
    <x v="15"/>
    <n v="74"/>
    <x v="6"/>
    <n v="201"/>
    <s v="Area Harvested (Ha)"/>
    <n v="31"/>
    <m/>
    <m/>
    <m/>
    <m/>
    <s v=" "/>
  </r>
  <r>
    <x v="15"/>
    <n v="74"/>
    <x v="7"/>
    <n v="56"/>
    <s v="Area Harvested (Ha)"/>
    <n v="31"/>
    <n v="19000"/>
    <n v="19500"/>
    <n v="20000"/>
    <n v="20000"/>
    <n v="19625"/>
  </r>
  <r>
    <x v="15"/>
    <n v="74"/>
    <x v="8"/>
    <n v="79"/>
    <s v="Area Harvested (Ha)"/>
    <n v="31"/>
    <m/>
    <m/>
    <m/>
    <m/>
    <s v=" "/>
  </r>
  <r>
    <x v="15"/>
    <n v="74"/>
    <x v="9"/>
    <n v="197"/>
    <s v="Area Harvested (Ha)"/>
    <n v="31"/>
    <m/>
    <m/>
    <m/>
    <m/>
    <s v=" "/>
  </r>
  <r>
    <x v="15"/>
    <n v="74"/>
    <x v="10"/>
    <n v="489"/>
    <s v="Area Harvested (Ha)"/>
    <n v="31"/>
    <n v="50000"/>
    <n v="50000"/>
    <n v="50000"/>
    <n v="50000"/>
    <n v="50000"/>
  </r>
  <r>
    <x v="15"/>
    <n v="74"/>
    <x v="11"/>
    <n v="27"/>
    <s v="Area Harvested (Ha)"/>
    <n v="31"/>
    <n v="500"/>
    <n v="500"/>
    <n v="500"/>
    <n v="500"/>
    <n v="500"/>
  </r>
  <r>
    <x v="15"/>
    <n v="74"/>
    <x v="12"/>
    <n v="83"/>
    <s v="Area Harvested (Ha)"/>
    <n v="31"/>
    <m/>
    <m/>
    <m/>
    <m/>
    <s v=" "/>
  </r>
  <r>
    <x v="15"/>
    <n v="74"/>
    <x v="13"/>
    <n v="122"/>
    <s v="Area Harvested (Ha)"/>
    <n v="31"/>
    <n v="1600"/>
    <n v="1600"/>
    <n v="1650"/>
    <n v="1650"/>
    <n v="1625"/>
  </r>
  <r>
    <x v="15"/>
    <n v="74"/>
    <x v="14"/>
    <n v="15"/>
    <s v="Area Harvested (Ha)"/>
    <n v="31"/>
    <m/>
    <m/>
    <m/>
    <m/>
    <s v=" "/>
  </r>
  <r>
    <x v="15"/>
    <n v="74"/>
    <x v="15"/>
    <n v="137"/>
    <s v="Area Harvested (Ha)"/>
    <n v="31"/>
    <n v="22000"/>
    <n v="22000"/>
    <n v="22500"/>
    <n v="22500"/>
    <n v="22250"/>
  </r>
  <r>
    <x v="16"/>
    <n v="75"/>
    <x v="0"/>
    <n v="486"/>
    <s v="Area Harvested (Ha)"/>
    <n v="31"/>
    <m/>
    <m/>
    <m/>
    <m/>
    <s v=" "/>
  </r>
  <r>
    <x v="16"/>
    <n v="75"/>
    <x v="1"/>
    <n v="176"/>
    <s v="Area Harvested (Ha)"/>
    <n v="31"/>
    <m/>
    <m/>
    <m/>
    <m/>
    <s v=" "/>
  </r>
  <r>
    <x v="16"/>
    <n v="75"/>
    <x v="2"/>
    <n v="125"/>
    <s v="Area Harvested (Ha)"/>
    <n v="31"/>
    <n v="2500"/>
    <n v="2500"/>
    <n v="2600"/>
    <n v="2600"/>
    <n v="2550"/>
  </r>
  <r>
    <x v="16"/>
    <n v="75"/>
    <x v="3"/>
    <n v="191"/>
    <s v="Area Harvested (Ha)"/>
    <n v="31"/>
    <m/>
    <m/>
    <m/>
    <m/>
    <s v=" "/>
  </r>
  <r>
    <x v="16"/>
    <n v="75"/>
    <x v="4"/>
    <n v="195"/>
    <s v="Area Harvested (Ha)"/>
    <n v="31"/>
    <m/>
    <m/>
    <m/>
    <m/>
    <s v=" "/>
  </r>
  <r>
    <x v="16"/>
    <n v="75"/>
    <x v="5"/>
    <n v="242"/>
    <s v="Area Harvested (Ha)"/>
    <n v="31"/>
    <n v="105000"/>
    <n v="110000"/>
    <n v="117591"/>
    <n v="133703"/>
    <n v="116573.5"/>
  </r>
  <r>
    <x v="16"/>
    <n v="75"/>
    <x v="6"/>
    <n v="201"/>
    <s v="Area Harvested (Ha)"/>
    <n v="31"/>
    <m/>
    <m/>
    <m/>
    <m/>
    <s v=" "/>
  </r>
  <r>
    <x v="16"/>
    <n v="75"/>
    <x v="7"/>
    <n v="56"/>
    <s v="Area Harvested (Ha)"/>
    <n v="31"/>
    <n v="27576"/>
    <n v="31023"/>
    <n v="36156"/>
    <n v="43460"/>
    <n v="34553.75"/>
  </r>
  <r>
    <x v="16"/>
    <n v="75"/>
    <x v="8"/>
    <n v="79"/>
    <s v="Area Harvested (Ha)"/>
    <n v="31"/>
    <n v="127321"/>
    <n v="135292"/>
    <n v="111718"/>
    <n v="134640"/>
    <n v="127242.75"/>
  </r>
  <r>
    <x v="16"/>
    <n v="75"/>
    <x v="9"/>
    <n v="197"/>
    <s v="Area Harvested (Ha)"/>
    <n v="31"/>
    <m/>
    <m/>
    <m/>
    <m/>
    <s v=" "/>
  </r>
  <r>
    <x v="16"/>
    <n v="75"/>
    <x v="10"/>
    <n v="489"/>
    <s v="Area Harvested (Ha)"/>
    <n v="31"/>
    <m/>
    <m/>
    <m/>
    <m/>
    <s v=" "/>
  </r>
  <r>
    <x v="16"/>
    <n v="75"/>
    <x v="11"/>
    <n v="27"/>
    <s v="Area Harvested (Ha)"/>
    <n v="31"/>
    <n v="17873"/>
    <n v="18347"/>
    <n v="16608"/>
    <n v="34000"/>
    <n v="21707"/>
  </r>
  <r>
    <x v="16"/>
    <n v="75"/>
    <x v="12"/>
    <n v="83"/>
    <s v="Area Harvested (Ha)"/>
    <n v="31"/>
    <n v="22949"/>
    <n v="23179"/>
    <n v="21720"/>
    <n v="26281"/>
    <n v="23532.25"/>
  </r>
  <r>
    <x v="16"/>
    <n v="75"/>
    <x v="13"/>
    <n v="122"/>
    <s v="Area Harvested (Ha)"/>
    <n v="31"/>
    <m/>
    <m/>
    <m/>
    <m/>
    <s v=" "/>
  </r>
  <r>
    <x v="16"/>
    <n v="75"/>
    <x v="14"/>
    <n v="15"/>
    <s v="Area Harvested (Ha)"/>
    <n v="31"/>
    <m/>
    <m/>
    <m/>
    <m/>
    <s v=" "/>
  </r>
  <r>
    <x v="16"/>
    <n v="75"/>
    <x v="15"/>
    <n v="137"/>
    <s v="Area Harvested (Ha)"/>
    <n v="31"/>
    <m/>
    <m/>
    <m/>
    <m/>
    <s v=" "/>
  </r>
  <r>
    <x v="17"/>
    <n v="81"/>
    <x v="0"/>
    <n v="486"/>
    <s v="Area Harvested (Ha)"/>
    <n v="31"/>
    <n v="6580"/>
    <n v="7000"/>
    <n v="7200"/>
    <n v="7200"/>
    <n v="6995"/>
  </r>
  <r>
    <x v="17"/>
    <n v="81"/>
    <x v="1"/>
    <n v="176"/>
    <s v="Area Harvested (Ha)"/>
    <n v="31"/>
    <m/>
    <m/>
    <m/>
    <m/>
    <s v=" "/>
  </r>
  <r>
    <x v="17"/>
    <n v="81"/>
    <x v="2"/>
    <n v="125"/>
    <s v="Area Harvested (Ha)"/>
    <n v="31"/>
    <n v="750000"/>
    <n v="790000"/>
    <n v="800530"/>
    <n v="839920"/>
    <n v="795112.5"/>
  </r>
  <r>
    <x v="17"/>
    <n v="81"/>
    <x v="3"/>
    <n v="191"/>
    <s v="Area Harvested (Ha)"/>
    <n v="31"/>
    <m/>
    <m/>
    <m/>
    <m/>
    <s v=" "/>
  </r>
  <r>
    <x v="17"/>
    <n v="81"/>
    <x v="4"/>
    <n v="195"/>
    <s v="Area Harvested (Ha)"/>
    <n v="31"/>
    <m/>
    <m/>
    <m/>
    <m/>
    <s v=" "/>
  </r>
  <r>
    <x v="17"/>
    <n v="81"/>
    <x v="5"/>
    <n v="242"/>
    <s v="Area Harvested (Ha)"/>
    <n v="31"/>
    <n v="450000"/>
    <n v="480000"/>
    <n v="341640"/>
    <n v="350660"/>
    <n v="405575"/>
  </r>
  <r>
    <x v="17"/>
    <n v="81"/>
    <x v="6"/>
    <n v="201"/>
    <s v="Area Harvested (Ha)"/>
    <n v="31"/>
    <m/>
    <m/>
    <m/>
    <m/>
    <s v=" "/>
  </r>
  <r>
    <x v="17"/>
    <n v="81"/>
    <x v="7"/>
    <n v="56"/>
    <s v="Area Harvested (Ha)"/>
    <n v="31"/>
    <n v="750000"/>
    <n v="793000"/>
    <n v="790070"/>
    <n v="846260"/>
    <n v="794832.5"/>
  </r>
  <r>
    <x v="17"/>
    <n v="81"/>
    <x v="8"/>
    <n v="79"/>
    <s v="Area Harvested (Ha)"/>
    <n v="31"/>
    <n v="185000"/>
    <n v="200000"/>
    <n v="162710"/>
    <n v="182230"/>
    <n v="182485"/>
  </r>
  <r>
    <x v="17"/>
    <n v="81"/>
    <x v="9"/>
    <n v="197"/>
    <s v="Area Harvested (Ha)"/>
    <n v="31"/>
    <m/>
    <m/>
    <m/>
    <m/>
    <s v=" "/>
  </r>
  <r>
    <x v="17"/>
    <n v="81"/>
    <x v="10"/>
    <n v="489"/>
    <s v="Area Harvested (Ha)"/>
    <n v="31"/>
    <n v="290000"/>
    <n v="299000"/>
    <n v="305290"/>
    <n v="311820"/>
    <n v="301527.5"/>
  </r>
  <r>
    <x v="17"/>
    <n v="81"/>
    <x v="11"/>
    <n v="27"/>
    <s v="Area Harvested (Ha)"/>
    <n v="31"/>
    <n v="120000"/>
    <n v="125000"/>
    <n v="108930"/>
    <n v="132800"/>
    <n v="121682.5"/>
  </r>
  <r>
    <x v="17"/>
    <n v="81"/>
    <x v="12"/>
    <n v="83"/>
    <s v="Area Harvested (Ha)"/>
    <n v="31"/>
    <n v="305000"/>
    <n v="320000"/>
    <n v="208470"/>
    <n v="275860"/>
    <n v="277332.5"/>
  </r>
  <r>
    <x v="17"/>
    <n v="81"/>
    <x v="13"/>
    <n v="122"/>
    <s v="Area Harvested (Ha)"/>
    <n v="31"/>
    <n v="68500"/>
    <n v="68500"/>
    <n v="68500"/>
    <n v="68500"/>
    <n v="68500"/>
  </r>
  <r>
    <x v="17"/>
    <n v="81"/>
    <x v="14"/>
    <n v="15"/>
    <s v="Area Harvested (Ha)"/>
    <n v="31"/>
    <m/>
    <m/>
    <m/>
    <m/>
    <s v=" "/>
  </r>
  <r>
    <x v="17"/>
    <n v="81"/>
    <x v="15"/>
    <n v="137"/>
    <s v="Area Harvested (Ha)"/>
    <n v="31"/>
    <n v="310500"/>
    <n v="310000"/>
    <n v="323590"/>
    <n v="347570"/>
    <n v="322915"/>
  </r>
  <r>
    <x v="18"/>
    <n v="90"/>
    <x v="0"/>
    <n v="486"/>
    <s v="Area Harvested (Ha)"/>
    <n v="31"/>
    <n v="40000"/>
    <n v="40500"/>
    <n v="41000"/>
    <n v="41500"/>
    <n v="40750"/>
  </r>
  <r>
    <x v="18"/>
    <n v="90"/>
    <x v="1"/>
    <n v="176"/>
    <s v="Area Harvested (Ha)"/>
    <n v="31"/>
    <m/>
    <m/>
    <m/>
    <m/>
    <s v=" "/>
  </r>
  <r>
    <x v="18"/>
    <n v="90"/>
    <x v="2"/>
    <n v="125"/>
    <s v="Area Harvested (Ha)"/>
    <n v="31"/>
    <n v="132761"/>
    <n v="136252"/>
    <n v="139836"/>
    <n v="139836"/>
    <n v="137171.25"/>
  </r>
  <r>
    <x v="18"/>
    <n v="90"/>
    <x v="3"/>
    <n v="191"/>
    <s v="Area Harvested (Ha)"/>
    <n v="31"/>
    <m/>
    <m/>
    <m/>
    <m/>
    <s v=" "/>
  </r>
  <r>
    <x v="18"/>
    <n v="90"/>
    <x v="4"/>
    <n v="195"/>
    <s v="Area Harvested (Ha)"/>
    <n v="31"/>
    <m/>
    <m/>
    <m/>
    <m/>
    <s v=" "/>
  </r>
  <r>
    <x v="18"/>
    <n v="90"/>
    <x v="5"/>
    <n v="242"/>
    <s v="Area Harvested (Ha)"/>
    <n v="31"/>
    <n v="196231"/>
    <n v="206806"/>
    <n v="217955"/>
    <n v="203884"/>
    <n v="206219"/>
  </r>
  <r>
    <x v="18"/>
    <n v="90"/>
    <x v="6"/>
    <n v="201"/>
    <s v="Area Harvested (Ha)"/>
    <n v="31"/>
    <m/>
    <m/>
    <m/>
    <m/>
    <s v=" "/>
  </r>
  <r>
    <x v="18"/>
    <n v="90"/>
    <x v="7"/>
    <n v="56"/>
    <s v="Area Harvested (Ha)"/>
    <n v="31"/>
    <n v="326260"/>
    <n v="349653"/>
    <n v="374723"/>
    <n v="484296"/>
    <n v="383733"/>
  </r>
  <r>
    <x v="18"/>
    <n v="90"/>
    <x v="8"/>
    <n v="79"/>
    <s v="Area Harvested (Ha)"/>
    <n v="31"/>
    <n v="255000"/>
    <n v="285000"/>
    <n v="310000"/>
    <n v="310000"/>
    <n v="290000"/>
  </r>
  <r>
    <x v="18"/>
    <n v="90"/>
    <x v="9"/>
    <n v="197"/>
    <s v="Area Harvested (Ha)"/>
    <n v="31"/>
    <m/>
    <m/>
    <m/>
    <m/>
    <s v=" "/>
  </r>
  <r>
    <x v="18"/>
    <n v="90"/>
    <x v="10"/>
    <n v="489"/>
    <s v="Area Harvested (Ha)"/>
    <n v="31"/>
    <n v="83000"/>
    <n v="83500"/>
    <n v="84000"/>
    <n v="84000"/>
    <n v="83625"/>
  </r>
  <r>
    <x v="18"/>
    <n v="90"/>
    <x v="11"/>
    <n v="27"/>
    <s v="Area Harvested (Ha)"/>
    <n v="31"/>
    <n v="723973"/>
    <n v="758434"/>
    <n v="788771"/>
    <n v="794535"/>
    <n v="766428.25"/>
  </r>
  <r>
    <x v="18"/>
    <n v="90"/>
    <x v="12"/>
    <n v="83"/>
    <s v="Area Harvested (Ha)"/>
    <n v="31"/>
    <n v="35000"/>
    <n v="35500"/>
    <n v="36500"/>
    <n v="36500"/>
    <n v="35875"/>
  </r>
  <r>
    <x v="18"/>
    <n v="90"/>
    <x v="13"/>
    <n v="122"/>
    <s v="Area Harvested (Ha)"/>
    <n v="31"/>
    <n v="52000"/>
    <n v="52500"/>
    <n v="54000"/>
    <n v="56000"/>
    <n v="53625"/>
  </r>
  <r>
    <x v="18"/>
    <n v="90"/>
    <x v="14"/>
    <n v="15"/>
    <s v="Area Harvested (Ha)"/>
    <n v="31"/>
    <m/>
    <m/>
    <m/>
    <m/>
    <s v=" "/>
  </r>
  <r>
    <x v="18"/>
    <n v="90"/>
    <x v="15"/>
    <n v="137"/>
    <s v="Area Harvested (Ha)"/>
    <n v="31"/>
    <n v="2000"/>
    <n v="2200"/>
    <n v="2200"/>
    <n v="2300"/>
    <n v="2175"/>
  </r>
  <r>
    <x v="19"/>
    <n v="175"/>
    <x v="0"/>
    <n v="486"/>
    <s v="Area Harvested (Ha)"/>
    <n v="31"/>
    <n v="450"/>
    <n v="500"/>
    <n v="520"/>
    <n v="520"/>
    <n v="497.5"/>
  </r>
  <r>
    <x v="19"/>
    <n v="175"/>
    <x v="1"/>
    <n v="176"/>
    <s v="Area Harvested (Ha)"/>
    <n v="31"/>
    <m/>
    <m/>
    <m/>
    <m/>
    <s v=" "/>
  </r>
  <r>
    <x v="19"/>
    <n v="175"/>
    <x v="2"/>
    <n v="125"/>
    <s v="Area Harvested (Ha)"/>
    <n v="31"/>
    <n v="2700"/>
    <n v="3500"/>
    <n v="4267"/>
    <n v="4800"/>
    <n v="3816.75"/>
  </r>
  <r>
    <x v="19"/>
    <n v="175"/>
    <x v="3"/>
    <n v="191"/>
    <s v="Area Harvested (Ha)"/>
    <n v="31"/>
    <m/>
    <m/>
    <m/>
    <m/>
    <s v=" "/>
  </r>
  <r>
    <x v="19"/>
    <n v="175"/>
    <x v="4"/>
    <n v="195"/>
    <s v="Area Harvested (Ha)"/>
    <n v="31"/>
    <m/>
    <m/>
    <n v="3127"/>
    <n v="3900"/>
    <n v="3513.5"/>
  </r>
  <r>
    <x v="19"/>
    <n v="175"/>
    <x v="5"/>
    <n v="242"/>
    <s v="Area Harvested (Ha)"/>
    <n v="31"/>
    <n v="17000"/>
    <n v="20000"/>
    <n v="23230"/>
    <n v="30000"/>
    <n v="22557.5"/>
  </r>
  <r>
    <x v="19"/>
    <n v="175"/>
    <x v="6"/>
    <n v="201"/>
    <s v="Area Harvested (Ha)"/>
    <n v="31"/>
    <m/>
    <m/>
    <m/>
    <m/>
    <s v=" "/>
  </r>
  <r>
    <x v="19"/>
    <n v="175"/>
    <x v="7"/>
    <n v="56"/>
    <s v="Area Harvested (Ha)"/>
    <n v="31"/>
    <n v="15000"/>
    <n v="16000"/>
    <n v="14749"/>
    <n v="17000"/>
    <n v="15687.25"/>
  </r>
  <r>
    <x v="19"/>
    <n v="175"/>
    <x v="8"/>
    <n v="79"/>
    <s v="Area Harvested (Ha)"/>
    <n v="31"/>
    <n v="25000"/>
    <n v="25000"/>
    <n v="31139"/>
    <n v="30000"/>
    <n v="27784.75"/>
  </r>
  <r>
    <x v="19"/>
    <n v="175"/>
    <x v="9"/>
    <n v="197"/>
    <s v="Area Harvested (Ha)"/>
    <n v="31"/>
    <m/>
    <m/>
    <m/>
    <m/>
    <s v=" "/>
  </r>
  <r>
    <x v="19"/>
    <n v="175"/>
    <x v="10"/>
    <n v="489"/>
    <s v="Area Harvested (Ha)"/>
    <n v="31"/>
    <n v="13500"/>
    <n v="13500"/>
    <n v="14000"/>
    <n v="14000"/>
    <n v="13750"/>
  </r>
  <r>
    <x v="19"/>
    <n v="175"/>
    <x v="11"/>
    <n v="27"/>
    <s v="Area Harvested (Ha)"/>
    <n v="31"/>
    <n v="65000"/>
    <n v="65000"/>
    <n v="70087"/>
    <n v="83000"/>
    <n v="70771.75"/>
  </r>
  <r>
    <x v="19"/>
    <n v="175"/>
    <x v="12"/>
    <n v="83"/>
    <s v="Area Harvested (Ha)"/>
    <n v="31"/>
    <n v="25000"/>
    <n v="25000"/>
    <n v="15942"/>
    <n v="18000"/>
    <n v="20985.5"/>
  </r>
  <r>
    <x v="19"/>
    <n v="175"/>
    <x v="13"/>
    <n v="122"/>
    <s v="Area Harvested (Ha)"/>
    <n v="31"/>
    <m/>
    <m/>
    <m/>
    <m/>
    <s v=" "/>
  </r>
  <r>
    <x v="19"/>
    <n v="175"/>
    <x v="14"/>
    <n v="15"/>
    <s v="Area Harvested (Ha)"/>
    <n v="31"/>
    <m/>
    <m/>
    <m/>
    <m/>
    <s v=" "/>
  </r>
  <r>
    <x v="19"/>
    <n v="175"/>
    <x v="15"/>
    <n v="137"/>
    <s v="Area Harvested (Ha)"/>
    <n v="31"/>
    <m/>
    <m/>
    <m/>
    <m/>
    <s v=" "/>
  </r>
  <r>
    <x v="20"/>
    <n v="114"/>
    <x v="0"/>
    <n v="486"/>
    <s v="Area Harvested (Ha)"/>
    <n v="31"/>
    <n v="40000"/>
    <n v="41259"/>
    <n v="38678"/>
    <n v="38678"/>
    <n v="39653.75"/>
  </r>
  <r>
    <x v="20"/>
    <n v="114"/>
    <x v="1"/>
    <n v="176"/>
    <s v="Area Harvested (Ha)"/>
    <n v="31"/>
    <n v="1034477"/>
    <n v="995391"/>
    <n v="846327"/>
    <n v="641936"/>
    <n v="879532.75"/>
  </r>
  <r>
    <x v="20"/>
    <n v="114"/>
    <x v="2"/>
    <n v="125"/>
    <s v="Area Harvested (Ha)"/>
    <n v="31"/>
    <n v="38218"/>
    <n v="68502"/>
    <n v="53610"/>
    <n v="54672"/>
    <n v="53750.5"/>
  </r>
  <r>
    <x v="20"/>
    <n v="114"/>
    <x v="3"/>
    <n v="191"/>
    <s v="Area Harvested (Ha)"/>
    <n v="31"/>
    <n v="150"/>
    <n v="160"/>
    <n v="150"/>
    <n v="150"/>
    <n v="152.5"/>
  </r>
  <r>
    <x v="20"/>
    <n v="114"/>
    <x v="4"/>
    <n v="195"/>
    <s v="Area Harvested (Ha)"/>
    <n v="31"/>
    <n v="72654"/>
    <n v="161971"/>
    <n v="130163"/>
    <n v="148157"/>
    <n v="128236.25"/>
  </r>
  <r>
    <x v="20"/>
    <n v="114"/>
    <x v="5"/>
    <n v="242"/>
    <s v="Area Harvested (Ha)"/>
    <n v="31"/>
    <n v="17000"/>
    <n v="17000"/>
    <n v="17000"/>
    <n v="17000"/>
    <n v="17000"/>
  </r>
  <r>
    <x v="20"/>
    <n v="114"/>
    <x v="6"/>
    <n v="201"/>
    <s v="Area Harvested (Ha)"/>
    <n v="31"/>
    <n v="1300"/>
    <n v="1300"/>
    <n v="1300"/>
    <n v="1300"/>
    <n v="1300"/>
  </r>
  <r>
    <x v="20"/>
    <n v="114"/>
    <x v="7"/>
    <n v="56"/>
    <s v="Area Harvested (Ha)"/>
    <n v="31"/>
    <n v="1771123"/>
    <n v="1888185"/>
    <n v="1615304"/>
    <n v="1700000"/>
    <n v="1743653"/>
  </r>
  <r>
    <x v="20"/>
    <n v="114"/>
    <x v="8"/>
    <n v="79"/>
    <s v="Area Harvested (Ha)"/>
    <n v="31"/>
    <n v="92430"/>
    <n v="137711"/>
    <n v="128114"/>
    <n v="53155"/>
    <n v="102852.5"/>
  </r>
  <r>
    <x v="20"/>
    <n v="114"/>
    <x v="9"/>
    <n v="197"/>
    <s v="Area Harvested (Ha)"/>
    <n v="31"/>
    <n v="180240"/>
    <n v="196630"/>
    <n v="154554"/>
    <n v="195959"/>
    <n v="181845.75"/>
  </r>
  <r>
    <x v="20"/>
    <n v="114"/>
    <x v="10"/>
    <n v="489"/>
    <s v="Area Harvested (Ha)"/>
    <n v="31"/>
    <n v="40000"/>
    <n v="41259"/>
    <n v="38678"/>
    <n v="38678"/>
    <n v="39653.75"/>
  </r>
  <r>
    <x v="20"/>
    <n v="114"/>
    <x v="11"/>
    <n v="27"/>
    <s v="Area Harvested (Ha)"/>
    <n v="31"/>
    <n v="15940"/>
    <n v="23106"/>
    <n v="16457"/>
    <n v="16734"/>
    <n v="18059.25"/>
  </r>
  <r>
    <x v="20"/>
    <n v="114"/>
    <x v="12"/>
    <n v="83"/>
    <s v="Area Harvested (Ha)"/>
    <n v="31"/>
    <n v="122368"/>
    <n v="163865"/>
    <n v="155550"/>
    <n v="104041"/>
    <n v="136456"/>
  </r>
  <r>
    <x v="20"/>
    <n v="114"/>
    <x v="13"/>
    <n v="122"/>
    <s v="Area Harvested (Ha)"/>
    <n v="31"/>
    <n v="24294"/>
    <n v="74937"/>
    <n v="61111"/>
    <n v="62785"/>
    <n v="55781.75"/>
  </r>
  <r>
    <x v="20"/>
    <n v="114"/>
    <x v="14"/>
    <n v="15"/>
    <s v="Area Harvested (Ha)"/>
    <n v="31"/>
    <n v="159477"/>
    <n v="150488"/>
    <n v="104176"/>
    <n v="127066"/>
    <n v="135301.75"/>
  </r>
  <r>
    <x v="20"/>
    <n v="114"/>
    <x v="15"/>
    <n v="137"/>
    <s v="Area Harvested (Ha)"/>
    <n v="31"/>
    <n v="835"/>
    <n v="842"/>
    <n v="925"/>
    <n v="807"/>
    <n v="852.25"/>
  </r>
  <r>
    <x v="21"/>
    <n v="122"/>
    <x v="0"/>
    <n v="486"/>
    <s v="Area Harvested (Ha)"/>
    <n v="31"/>
    <m/>
    <m/>
    <m/>
    <m/>
    <s v=" "/>
  </r>
  <r>
    <x v="21"/>
    <n v="122"/>
    <x v="1"/>
    <n v="176"/>
    <s v="Area Harvested (Ha)"/>
    <n v="31"/>
    <n v="8785"/>
    <n v="27743"/>
    <n v="23038"/>
    <n v="12243"/>
    <n v="17952.25"/>
  </r>
  <r>
    <x v="21"/>
    <n v="122"/>
    <x v="2"/>
    <n v="125"/>
    <s v="Area Harvested (Ha)"/>
    <n v="31"/>
    <m/>
    <m/>
    <m/>
    <m/>
    <s v=" "/>
  </r>
  <r>
    <x v="21"/>
    <n v="122"/>
    <x v="3"/>
    <n v="191"/>
    <s v="Area Harvested (Ha)"/>
    <n v="31"/>
    <m/>
    <m/>
    <m/>
    <m/>
    <s v=" "/>
  </r>
  <r>
    <x v="21"/>
    <n v="122"/>
    <x v="4"/>
    <n v="195"/>
    <s v="Area Harvested (Ha)"/>
    <n v="31"/>
    <m/>
    <m/>
    <m/>
    <m/>
    <s v=" "/>
  </r>
  <r>
    <x v="21"/>
    <n v="122"/>
    <x v="5"/>
    <n v="242"/>
    <s v="Area Harvested (Ha)"/>
    <n v="31"/>
    <m/>
    <m/>
    <m/>
    <m/>
    <s v=" "/>
  </r>
  <r>
    <x v="21"/>
    <n v="122"/>
    <x v="6"/>
    <n v="201"/>
    <s v="Area Harvested (Ha)"/>
    <n v="31"/>
    <m/>
    <m/>
    <m/>
    <m/>
    <s v=" "/>
  </r>
  <r>
    <x v="21"/>
    <n v="122"/>
    <x v="7"/>
    <n v="56"/>
    <s v="Area Harvested (Ha)"/>
    <n v="31"/>
    <n v="112302"/>
    <n v="168765"/>
    <n v="123661"/>
    <n v="137156"/>
    <n v="135471"/>
  </r>
  <r>
    <x v="21"/>
    <n v="122"/>
    <x v="8"/>
    <n v="79"/>
    <s v="Area Harvested (Ha)"/>
    <n v="31"/>
    <m/>
    <m/>
    <m/>
    <m/>
    <s v=" "/>
  </r>
  <r>
    <x v="21"/>
    <n v="122"/>
    <x v="9"/>
    <n v="197"/>
    <s v="Area Harvested (Ha)"/>
    <n v="31"/>
    <m/>
    <m/>
    <m/>
    <m/>
    <s v=" "/>
  </r>
  <r>
    <x v="21"/>
    <n v="122"/>
    <x v="10"/>
    <n v="489"/>
    <s v="Area Harvested (Ha)"/>
    <n v="31"/>
    <m/>
    <m/>
    <m/>
    <m/>
    <s v=" "/>
  </r>
  <r>
    <x v="21"/>
    <n v="122"/>
    <x v="11"/>
    <n v="27"/>
    <s v="Area Harvested (Ha)"/>
    <n v="31"/>
    <m/>
    <m/>
    <m/>
    <m/>
    <s v=" "/>
  </r>
  <r>
    <x v="21"/>
    <n v="122"/>
    <x v="12"/>
    <n v="83"/>
    <s v="Area Harvested (Ha)"/>
    <n v="31"/>
    <n v="29689"/>
    <n v="34421"/>
    <n v="32175"/>
    <n v="35556"/>
    <n v="32960.25"/>
  </r>
  <r>
    <x v="21"/>
    <n v="122"/>
    <x v="13"/>
    <n v="122"/>
    <s v="Area Harvested (Ha)"/>
    <n v="31"/>
    <m/>
    <m/>
    <m/>
    <m/>
    <s v=" "/>
  </r>
  <r>
    <x v="21"/>
    <n v="122"/>
    <x v="14"/>
    <n v="15"/>
    <s v="Area Harvested (Ha)"/>
    <n v="31"/>
    <n v="19072"/>
    <n v="22663"/>
    <n v="9165"/>
    <n v="15405"/>
    <n v="16576.25"/>
  </r>
  <r>
    <x v="21"/>
    <n v="122"/>
    <x v="15"/>
    <n v="137"/>
    <s v="Area Harvested (Ha)"/>
    <n v="31"/>
    <m/>
    <m/>
    <m/>
    <m/>
    <s v=" "/>
  </r>
  <r>
    <x v="22"/>
    <n v="123"/>
    <x v="0"/>
    <n v="486"/>
    <s v="Area Harvested (Ha)"/>
    <n v="31"/>
    <n v="10000"/>
    <n v="10500"/>
    <n v="11000"/>
    <n v="11000"/>
    <n v="10625"/>
  </r>
  <r>
    <x v="22"/>
    <n v="123"/>
    <x v="1"/>
    <n v="176"/>
    <s v="Area Harvested (Ha)"/>
    <n v="31"/>
    <m/>
    <m/>
    <m/>
    <m/>
    <s v=" "/>
  </r>
  <r>
    <x v="22"/>
    <n v="123"/>
    <x v="2"/>
    <n v="125"/>
    <s v="Area Harvested (Ha)"/>
    <n v="31"/>
    <n v="75000"/>
    <n v="83000"/>
    <n v="85000"/>
    <n v="87000"/>
    <n v="82500"/>
  </r>
  <r>
    <x v="22"/>
    <n v="123"/>
    <x v="3"/>
    <n v="191"/>
    <s v="Area Harvested (Ha)"/>
    <n v="31"/>
    <m/>
    <m/>
    <m/>
    <m/>
    <s v=" "/>
  </r>
  <r>
    <x v="22"/>
    <n v="123"/>
    <x v="4"/>
    <n v="195"/>
    <s v="Area Harvested (Ha)"/>
    <n v="31"/>
    <m/>
    <m/>
    <m/>
    <m/>
    <s v=" "/>
  </r>
  <r>
    <x v="22"/>
    <n v="123"/>
    <x v="5"/>
    <n v="242"/>
    <s v="Area Harvested (Ha)"/>
    <n v="31"/>
    <n v="8000"/>
    <n v="8500"/>
    <n v="8700"/>
    <n v="8750"/>
    <n v="8487.5"/>
  </r>
  <r>
    <x v="22"/>
    <n v="123"/>
    <x v="6"/>
    <n v="201"/>
    <s v="Area Harvested (Ha)"/>
    <n v="31"/>
    <m/>
    <m/>
    <m/>
    <m/>
    <s v=" "/>
  </r>
  <r>
    <x v="22"/>
    <n v="123"/>
    <x v="7"/>
    <n v="56"/>
    <s v="Area Harvested (Ha)"/>
    <n v="31"/>
    <m/>
    <m/>
    <m/>
    <m/>
    <s v=" "/>
  </r>
  <r>
    <x v="22"/>
    <n v="123"/>
    <x v="8"/>
    <n v="79"/>
    <s v="Area Harvested (Ha)"/>
    <n v="31"/>
    <m/>
    <m/>
    <m/>
    <m/>
    <s v=" "/>
  </r>
  <r>
    <x v="22"/>
    <n v="123"/>
    <x v="9"/>
    <n v="197"/>
    <s v="Area Harvested (Ha)"/>
    <n v="31"/>
    <m/>
    <m/>
    <m/>
    <m/>
    <s v=" "/>
  </r>
  <r>
    <x v="22"/>
    <n v="123"/>
    <x v="10"/>
    <n v="489"/>
    <s v="Area Harvested (Ha)"/>
    <n v="31"/>
    <n v="19000"/>
    <n v="19000"/>
    <n v="19500"/>
    <n v="19500"/>
    <n v="19250"/>
  </r>
  <r>
    <x v="22"/>
    <n v="123"/>
    <x v="11"/>
    <n v="27"/>
    <s v="Area Harvested (Ha)"/>
    <n v="31"/>
    <n v="120000"/>
    <n v="130000"/>
    <n v="160000"/>
    <n v="190000"/>
    <n v="150000"/>
  </r>
  <r>
    <x v="22"/>
    <n v="123"/>
    <x v="12"/>
    <n v="83"/>
    <s v="Area Harvested (Ha)"/>
    <n v="31"/>
    <m/>
    <m/>
    <m/>
    <m/>
    <s v=" "/>
  </r>
  <r>
    <x v="22"/>
    <n v="123"/>
    <x v="13"/>
    <n v="122"/>
    <s v="Area Harvested (Ha)"/>
    <n v="31"/>
    <n v="1900"/>
    <n v="2000"/>
    <n v="2000"/>
    <n v="2100"/>
    <n v="2000"/>
  </r>
  <r>
    <x v="22"/>
    <n v="123"/>
    <x v="14"/>
    <n v="15"/>
    <s v="Area Harvested (Ha)"/>
    <n v="31"/>
    <m/>
    <m/>
    <m/>
    <m/>
    <s v=" "/>
  </r>
  <r>
    <x v="22"/>
    <n v="123"/>
    <x v="15"/>
    <n v="137"/>
    <s v="Area Harvested (Ha)"/>
    <n v="31"/>
    <n v="2400"/>
    <n v="2400"/>
    <n v="2450"/>
    <n v="2400"/>
    <n v="2412.5"/>
  </r>
  <r>
    <x v="23"/>
    <n v="129"/>
    <x v="0"/>
    <n v="486"/>
    <s v="Area Harvested (Ha)"/>
    <n v="31"/>
    <n v="54000"/>
    <n v="55000"/>
    <n v="60000"/>
    <n v="60000"/>
    <n v="57250"/>
  </r>
  <r>
    <x v="23"/>
    <n v="129"/>
    <x v="1"/>
    <n v="176"/>
    <s v="Area Harvested (Ha)"/>
    <n v="31"/>
    <n v="74446"/>
    <n v="83300"/>
    <n v="84000"/>
    <n v="84000"/>
    <n v="81436.5"/>
  </r>
  <r>
    <x v="23"/>
    <n v="129"/>
    <x v="2"/>
    <n v="125"/>
    <s v="Area Harvested (Ha)"/>
    <n v="31"/>
    <n v="388779"/>
    <n v="310370"/>
    <n v="320000"/>
    <n v="320000"/>
    <n v="334787.25"/>
  </r>
  <r>
    <x v="23"/>
    <n v="129"/>
    <x v="3"/>
    <n v="191"/>
    <s v="Area Harvested (Ha)"/>
    <n v="31"/>
    <m/>
    <m/>
    <m/>
    <m/>
    <s v=" "/>
  </r>
  <r>
    <x v="23"/>
    <n v="129"/>
    <x v="4"/>
    <n v="195"/>
    <s v="Area Harvested (Ha)"/>
    <n v="31"/>
    <n v="4600"/>
    <n v="4600"/>
    <n v="4600"/>
    <n v="4600"/>
    <n v="4600"/>
  </r>
  <r>
    <x v="23"/>
    <n v="129"/>
    <x v="5"/>
    <n v="242"/>
    <s v="Area Harvested (Ha)"/>
    <n v="31"/>
    <n v="54506"/>
    <n v="54800"/>
    <n v="55000"/>
    <n v="55000"/>
    <n v="54826.5"/>
  </r>
  <r>
    <x v="23"/>
    <n v="129"/>
    <x v="6"/>
    <n v="201"/>
    <s v="Area Harvested (Ha)"/>
    <n v="31"/>
    <n v="1100"/>
    <n v="1100"/>
    <n v="1100"/>
    <n v="1100"/>
    <n v="1100"/>
  </r>
  <r>
    <x v="23"/>
    <n v="129"/>
    <x v="7"/>
    <n v="56"/>
    <s v="Area Harvested (Ha)"/>
    <n v="31"/>
    <n v="252838"/>
    <n v="330000"/>
    <n v="250000"/>
    <n v="250000"/>
    <n v="270709.5"/>
  </r>
  <r>
    <x v="23"/>
    <n v="129"/>
    <x v="8"/>
    <n v="79"/>
    <s v="Area Harvested (Ha)"/>
    <n v="31"/>
    <m/>
    <m/>
    <m/>
    <m/>
    <s v=" "/>
  </r>
  <r>
    <x v="23"/>
    <n v="129"/>
    <x v="9"/>
    <n v="197"/>
    <s v="Area Harvested (Ha)"/>
    <n v="31"/>
    <m/>
    <m/>
    <m/>
    <m/>
    <s v=" "/>
  </r>
  <r>
    <x v="23"/>
    <n v="129"/>
    <x v="10"/>
    <n v="489"/>
    <s v="Area Harvested (Ha)"/>
    <n v="31"/>
    <m/>
    <m/>
    <m/>
    <m/>
    <s v=" "/>
  </r>
  <r>
    <x v="23"/>
    <n v="129"/>
    <x v="11"/>
    <n v="27"/>
    <s v="Area Harvested (Ha)"/>
    <n v="31"/>
    <n v="1250000"/>
    <n v="1291000"/>
    <n v="1220000"/>
    <n v="1220000"/>
    <n v="1245250"/>
  </r>
  <r>
    <x v="23"/>
    <n v="129"/>
    <x v="12"/>
    <n v="83"/>
    <s v="Area Harvested (Ha)"/>
    <n v="31"/>
    <n v="2000"/>
    <n v="2000"/>
    <n v="2000"/>
    <n v="2000"/>
    <n v="2000"/>
  </r>
  <r>
    <x v="23"/>
    <n v="129"/>
    <x v="13"/>
    <n v="122"/>
    <s v="Area Harvested (Ha)"/>
    <n v="31"/>
    <n v="123913"/>
    <n v="122400"/>
    <n v="127000"/>
    <n v="127000"/>
    <n v="125078.25"/>
  </r>
  <r>
    <x v="23"/>
    <n v="129"/>
    <x v="14"/>
    <n v="15"/>
    <s v="Area Harvested (Ha)"/>
    <n v="31"/>
    <n v="4200"/>
    <n v="4200"/>
    <n v="4500"/>
    <n v="4500"/>
    <n v="4350"/>
  </r>
  <r>
    <x v="23"/>
    <n v="129"/>
    <x v="15"/>
    <n v="137"/>
    <s v="Area Harvested (Ha)"/>
    <n v="31"/>
    <m/>
    <m/>
    <m/>
    <m/>
    <s v=" "/>
  </r>
  <r>
    <x v="24"/>
    <n v="130"/>
    <x v="0"/>
    <n v="486"/>
    <s v="Area Harvested (Ha)"/>
    <n v="31"/>
    <n v="19000"/>
    <n v="19500"/>
    <n v="20000"/>
    <n v="20000"/>
    <n v="19625"/>
  </r>
  <r>
    <x v="24"/>
    <n v="130"/>
    <x v="1"/>
    <n v="176"/>
    <s v="Area Harvested (Ha)"/>
    <n v="31"/>
    <n v="233845"/>
    <n v="242568"/>
    <n v="260306"/>
    <n v="260287"/>
    <n v="249251.5"/>
  </r>
  <r>
    <x v="24"/>
    <n v="130"/>
    <x v="2"/>
    <n v="125"/>
    <s v="Area Harvested (Ha)"/>
    <n v="31"/>
    <n v="153687"/>
    <n v="163598"/>
    <n v="172539"/>
    <n v="183014"/>
    <n v="168209.5"/>
  </r>
  <r>
    <x v="24"/>
    <n v="130"/>
    <x v="3"/>
    <n v="191"/>
    <s v="Area Harvested (Ha)"/>
    <n v="31"/>
    <n v="89500"/>
    <n v="88000"/>
    <n v="98000"/>
    <n v="98000"/>
    <n v="93375"/>
  </r>
  <r>
    <x v="24"/>
    <n v="130"/>
    <x v="4"/>
    <n v="195"/>
    <s v="Area Harvested (Ha)"/>
    <n v="31"/>
    <n v="79000"/>
    <n v="79000"/>
    <n v="80000"/>
    <n v="80000"/>
    <n v="79500"/>
  </r>
  <r>
    <x v="24"/>
    <n v="130"/>
    <x v="5"/>
    <n v="242"/>
    <s v="Area Harvested (Ha)"/>
    <n v="31"/>
    <n v="248276"/>
    <n v="244567"/>
    <n v="258111"/>
    <n v="266115"/>
    <n v="254267.25"/>
  </r>
  <r>
    <x v="24"/>
    <n v="130"/>
    <x v="6"/>
    <n v="201"/>
    <s v="Area Harvested (Ha)"/>
    <n v="31"/>
    <n v="2050"/>
    <n v="1900"/>
    <n v="1900"/>
    <n v="1900"/>
    <n v="1937.5"/>
  </r>
  <r>
    <x v="24"/>
    <n v="130"/>
    <x v="7"/>
    <n v="56"/>
    <s v="Area Harvested (Ha)"/>
    <n v="31"/>
    <n v="1513929"/>
    <n v="1762839"/>
    <n v="1215356"/>
    <n v="1596955"/>
    <n v="1522269.75"/>
  </r>
  <r>
    <x v="24"/>
    <n v="130"/>
    <x v="8"/>
    <n v="79"/>
    <s v="Area Harvested (Ha)"/>
    <n v="31"/>
    <n v="41192"/>
    <n v="41491"/>
    <n v="44878"/>
    <n v="43988"/>
    <n v="42887.25"/>
  </r>
  <r>
    <x v="24"/>
    <n v="130"/>
    <x v="9"/>
    <n v="197"/>
    <s v="Area Harvested (Ha)"/>
    <n v="31"/>
    <n v="155990"/>
    <n v="150173"/>
    <n v="161508"/>
    <n v="167787"/>
    <n v="158864.5"/>
  </r>
  <r>
    <x v="24"/>
    <n v="130"/>
    <x v="10"/>
    <n v="489"/>
    <s v="Area Harvested (Ha)"/>
    <n v="31"/>
    <n v="32000"/>
    <n v="34000"/>
    <n v="35000"/>
    <n v="35000"/>
    <n v="34000"/>
  </r>
  <r>
    <x v="24"/>
    <n v="130"/>
    <x v="11"/>
    <n v="27"/>
    <s v="Area Harvested (Ha)"/>
    <n v="31"/>
    <n v="48993"/>
    <n v="52031"/>
    <n v="58091"/>
    <n v="63124"/>
    <n v="55559.75"/>
  </r>
  <r>
    <x v="24"/>
    <n v="130"/>
    <x v="12"/>
    <n v="83"/>
    <s v="Area Harvested (Ha)"/>
    <n v="31"/>
    <n v="68419"/>
    <n v="70644"/>
    <n v="74131"/>
    <n v="74569"/>
    <n v="71940.75"/>
  </r>
  <r>
    <x v="24"/>
    <n v="130"/>
    <x v="13"/>
    <n v="122"/>
    <s v="Area Harvested (Ha)"/>
    <n v="31"/>
    <m/>
    <m/>
    <m/>
    <m/>
    <s v=" "/>
  </r>
  <r>
    <x v="24"/>
    <n v="130"/>
    <x v="14"/>
    <n v="15"/>
    <s v="Area Harvested (Ha)"/>
    <n v="31"/>
    <n v="1987"/>
    <n v="1656"/>
    <n v="2005"/>
    <n v="1479"/>
    <n v="1781.75"/>
  </r>
  <r>
    <x v="24"/>
    <n v="130"/>
    <x v="15"/>
    <n v="137"/>
    <s v="Area Harvested (Ha)"/>
    <n v="31"/>
    <m/>
    <m/>
    <m/>
    <m/>
    <s v=" "/>
  </r>
  <r>
    <x v="25"/>
    <n v="133"/>
    <x v="0"/>
    <n v="486"/>
    <s v="Area Harvested (Ha)"/>
    <n v="31"/>
    <n v="1339"/>
    <n v="1800"/>
    <n v="2000"/>
    <n v="5000"/>
    <n v="2534.75"/>
  </r>
  <r>
    <x v="25"/>
    <n v="133"/>
    <x v="1"/>
    <n v="176"/>
    <s v="Area Harvested (Ha)"/>
    <n v="31"/>
    <m/>
    <m/>
    <m/>
    <m/>
    <s v=" "/>
  </r>
  <r>
    <x v="25"/>
    <n v="133"/>
    <x v="2"/>
    <n v="125"/>
    <s v="Area Harvested (Ha)"/>
    <n v="31"/>
    <n v="3819"/>
    <n v="5335"/>
    <n v="5925"/>
    <n v="6000"/>
    <n v="5269.75"/>
  </r>
  <r>
    <x v="25"/>
    <n v="133"/>
    <x v="3"/>
    <n v="191"/>
    <s v="Area Harvested (Ha)"/>
    <n v="31"/>
    <m/>
    <m/>
    <m/>
    <m/>
    <s v=" "/>
  </r>
  <r>
    <x v="25"/>
    <n v="133"/>
    <x v="4"/>
    <n v="195"/>
    <s v="Area Harvested (Ha)"/>
    <n v="31"/>
    <n v="307190"/>
    <n v="213194"/>
    <n v="263177"/>
    <n v="260000"/>
    <n v="260890.25"/>
  </r>
  <r>
    <x v="25"/>
    <n v="133"/>
    <x v="5"/>
    <n v="242"/>
    <s v="Area Harvested (Ha)"/>
    <n v="31"/>
    <n v="259029"/>
    <n v="334671"/>
    <n v="330544"/>
    <n v="331000"/>
    <n v="313811"/>
  </r>
  <r>
    <x v="25"/>
    <n v="133"/>
    <x v="6"/>
    <n v="201"/>
    <s v="Area Harvested (Ha)"/>
    <n v="31"/>
    <m/>
    <m/>
    <m/>
    <m/>
    <s v=" "/>
  </r>
  <r>
    <x v="25"/>
    <n v="133"/>
    <x v="7"/>
    <n v="56"/>
    <s v="Area Harvested (Ha)"/>
    <n v="31"/>
    <n v="424860"/>
    <n v="408495"/>
    <n v="409916"/>
    <n v="352263"/>
    <n v="398883.5"/>
  </r>
  <r>
    <x v="25"/>
    <n v="133"/>
    <x v="8"/>
    <n v="79"/>
    <s v="Area Harvested (Ha)"/>
    <n v="31"/>
    <n v="1484190"/>
    <n v="1495862"/>
    <n v="1586278"/>
    <n v="1576208"/>
    <n v="1535634.5"/>
  </r>
  <r>
    <x v="25"/>
    <n v="133"/>
    <x v="9"/>
    <n v="197"/>
    <s v="Area Harvested (Ha)"/>
    <n v="31"/>
    <m/>
    <m/>
    <m/>
    <m/>
    <s v=" "/>
  </r>
  <r>
    <x v="25"/>
    <n v="133"/>
    <x v="10"/>
    <n v="489"/>
    <s v="Area Harvested (Ha)"/>
    <n v="31"/>
    <m/>
    <m/>
    <m/>
    <m/>
    <s v=" "/>
  </r>
  <r>
    <x v="25"/>
    <n v="133"/>
    <x v="11"/>
    <n v="27"/>
    <s v="Area Harvested (Ha)"/>
    <n v="31"/>
    <n v="414023"/>
    <n v="412484"/>
    <n v="391869"/>
    <n v="482552"/>
    <n v="425232"/>
  </r>
  <r>
    <x v="25"/>
    <n v="133"/>
    <x v="12"/>
    <n v="83"/>
    <s v="Area Harvested (Ha)"/>
    <n v="31"/>
    <n v="744172"/>
    <n v="917053"/>
    <n v="1090244"/>
    <n v="990995"/>
    <n v="935616"/>
  </r>
  <r>
    <x v="25"/>
    <n v="133"/>
    <x v="13"/>
    <n v="122"/>
    <s v="Area Harvested (Ha)"/>
    <n v="31"/>
    <n v="8338"/>
    <n v="9942"/>
    <n v="14848"/>
    <n v="15000"/>
    <n v="12032"/>
  </r>
  <r>
    <x v="25"/>
    <n v="133"/>
    <x v="14"/>
    <n v="15"/>
    <s v="Area Harvested (Ha)"/>
    <n v="31"/>
    <n v="2184"/>
    <n v="3535"/>
    <n v="3430"/>
    <n v="5394"/>
    <n v="3635.75"/>
  </r>
  <r>
    <x v="25"/>
    <n v="133"/>
    <x v="15"/>
    <n v="137"/>
    <s v="Area Harvested (Ha)"/>
    <n v="31"/>
    <n v="2878"/>
    <n v="3110"/>
    <n v="3412"/>
    <n v="3500"/>
    <n v="3225"/>
  </r>
  <r>
    <x v="26"/>
    <n v="136"/>
    <x v="0"/>
    <n v="486"/>
    <s v="Area Harvested (Ha)"/>
    <n v="31"/>
    <m/>
    <m/>
    <m/>
    <m/>
    <s v=" "/>
  </r>
  <r>
    <x v="26"/>
    <n v="136"/>
    <x v="1"/>
    <n v="176"/>
    <s v="Area Harvested (Ha)"/>
    <n v="31"/>
    <n v="10000"/>
    <n v="10000"/>
    <n v="10000"/>
    <n v="10000"/>
    <n v="10000"/>
  </r>
  <r>
    <x v="26"/>
    <n v="136"/>
    <x v="2"/>
    <n v="125"/>
    <s v="Area Harvested (Ha)"/>
    <n v="31"/>
    <m/>
    <m/>
    <m/>
    <m/>
    <s v=" "/>
  </r>
  <r>
    <x v="26"/>
    <n v="136"/>
    <x v="3"/>
    <n v="191"/>
    <s v="Area Harvested (Ha)"/>
    <n v="31"/>
    <m/>
    <m/>
    <m/>
    <m/>
    <s v=" "/>
  </r>
  <r>
    <x v="26"/>
    <n v="136"/>
    <x v="4"/>
    <n v="195"/>
    <s v="Area Harvested (Ha)"/>
    <n v="31"/>
    <n v="23000"/>
    <n v="23000"/>
    <n v="23000"/>
    <n v="23000"/>
    <n v="23000"/>
  </r>
  <r>
    <x v="26"/>
    <n v="136"/>
    <x v="5"/>
    <n v="242"/>
    <s v="Area Harvested (Ha)"/>
    <n v="31"/>
    <n v="875"/>
    <n v="1000"/>
    <n v="1000"/>
    <n v="1000"/>
    <n v="968.75"/>
  </r>
  <r>
    <x v="26"/>
    <n v="136"/>
    <x v="6"/>
    <n v="201"/>
    <s v="Area Harvested (Ha)"/>
    <n v="31"/>
    <m/>
    <m/>
    <m/>
    <m/>
    <s v=" "/>
  </r>
  <r>
    <x v="26"/>
    <n v="136"/>
    <x v="7"/>
    <n v="56"/>
    <s v="Area Harvested (Ha)"/>
    <n v="31"/>
    <n v="15000"/>
    <n v="34745"/>
    <n v="23843"/>
    <n v="21902"/>
    <n v="23872.5"/>
  </r>
  <r>
    <x v="26"/>
    <n v="136"/>
    <x v="8"/>
    <n v="79"/>
    <s v="Area Harvested (Ha)"/>
    <n v="31"/>
    <n v="10596"/>
    <n v="18854"/>
    <n v="15824"/>
    <n v="11588"/>
    <n v="14215.5"/>
  </r>
  <r>
    <x v="26"/>
    <n v="136"/>
    <x v="9"/>
    <n v="197"/>
    <s v="Area Harvested (Ha)"/>
    <n v="31"/>
    <m/>
    <m/>
    <m/>
    <m/>
    <s v=" "/>
  </r>
  <r>
    <x v="26"/>
    <n v="136"/>
    <x v="10"/>
    <n v="489"/>
    <s v="Area Harvested (Ha)"/>
    <n v="31"/>
    <m/>
    <m/>
    <m/>
    <m/>
    <s v=" "/>
  </r>
  <r>
    <x v="26"/>
    <n v="136"/>
    <x v="11"/>
    <n v="27"/>
    <s v="Area Harvested (Ha)"/>
    <n v="31"/>
    <n v="18500"/>
    <n v="15725"/>
    <n v="17400"/>
    <n v="19000"/>
    <n v="17656.25"/>
  </r>
  <r>
    <x v="26"/>
    <n v="136"/>
    <x v="12"/>
    <n v="83"/>
    <s v="Area Harvested (Ha)"/>
    <n v="31"/>
    <n v="158671"/>
    <n v="183441"/>
    <n v="200368"/>
    <n v="194766"/>
    <n v="184311.5"/>
  </r>
  <r>
    <x v="26"/>
    <n v="136"/>
    <x v="13"/>
    <n v="122"/>
    <s v="Area Harvested (Ha)"/>
    <n v="31"/>
    <n v="2000"/>
    <n v="2200"/>
    <n v="2200"/>
    <n v="2200"/>
    <n v="2150"/>
  </r>
  <r>
    <x v="26"/>
    <n v="136"/>
    <x v="14"/>
    <n v="15"/>
    <s v="Area Harvested (Ha)"/>
    <n v="31"/>
    <n v="300"/>
    <n v="500"/>
    <n v="1000"/>
    <n v="2000"/>
    <n v="950"/>
  </r>
  <r>
    <x v="26"/>
    <n v="136"/>
    <x v="15"/>
    <n v="137"/>
    <s v="Area Harvested (Ha)"/>
    <n v="31"/>
    <n v="415"/>
    <n v="450"/>
    <n v="450"/>
    <n v="450"/>
    <n v="441.25"/>
  </r>
  <r>
    <x v="27"/>
    <n v="144"/>
    <x v="0"/>
    <n v="486"/>
    <s v="Area Harvested (Ha)"/>
    <n v="31"/>
    <n v="14000"/>
    <n v="14000"/>
    <n v="14000"/>
    <n v="14000"/>
    <n v="14000"/>
  </r>
  <r>
    <x v="27"/>
    <n v="144"/>
    <x v="1"/>
    <n v="176"/>
    <s v="Area Harvested (Ha)"/>
    <n v="31"/>
    <m/>
    <m/>
    <m/>
    <m/>
    <s v=" "/>
  </r>
  <r>
    <x v="27"/>
    <n v="144"/>
    <x v="2"/>
    <n v="125"/>
    <s v="Area Harvested (Ha)"/>
    <n v="31"/>
    <n v="1105000"/>
    <n v="857000"/>
    <n v="850000"/>
    <n v="850000"/>
    <n v="915500"/>
  </r>
  <r>
    <x v="27"/>
    <n v="144"/>
    <x v="3"/>
    <n v="191"/>
    <s v="Area Harvested (Ha)"/>
    <n v="31"/>
    <m/>
    <m/>
    <m/>
    <m/>
    <s v=" "/>
  </r>
  <r>
    <x v="27"/>
    <n v="144"/>
    <x v="4"/>
    <n v="195"/>
    <s v="Area Harvested (Ha)"/>
    <n v="31"/>
    <m/>
    <m/>
    <m/>
    <m/>
    <s v=" "/>
  </r>
  <r>
    <x v="27"/>
    <n v="144"/>
    <x v="5"/>
    <n v="242"/>
    <s v="Area Harvested (Ha)"/>
    <n v="31"/>
    <n v="293000"/>
    <n v="295000"/>
    <n v="295000"/>
    <n v="295000"/>
    <n v="294500"/>
  </r>
  <r>
    <x v="27"/>
    <n v="144"/>
    <x v="6"/>
    <n v="201"/>
    <s v="Area Harvested (Ha)"/>
    <n v="31"/>
    <m/>
    <m/>
    <m/>
    <m/>
    <s v=" "/>
  </r>
  <r>
    <x v="27"/>
    <n v="144"/>
    <x v="7"/>
    <n v="56"/>
    <s v="Area Harvested (Ha)"/>
    <n v="31"/>
    <n v="1230000"/>
    <n v="1664000"/>
    <n v="1350000"/>
    <n v="1400000"/>
    <n v="1411000"/>
  </r>
  <r>
    <x v="27"/>
    <n v="144"/>
    <x v="8"/>
    <n v="79"/>
    <s v="Area Harvested (Ha)"/>
    <n v="31"/>
    <n v="28000"/>
    <n v="57000"/>
    <n v="58000"/>
    <n v="60000"/>
    <n v="50750"/>
  </r>
  <r>
    <x v="27"/>
    <n v="144"/>
    <x v="9"/>
    <n v="197"/>
    <s v="Area Harvested (Ha)"/>
    <n v="31"/>
    <m/>
    <m/>
    <m/>
    <m/>
    <s v=" "/>
  </r>
  <r>
    <x v="27"/>
    <n v="144"/>
    <x v="10"/>
    <n v="489"/>
    <s v="Area Harvested (Ha)"/>
    <n v="31"/>
    <m/>
    <m/>
    <m/>
    <m/>
    <s v=" "/>
  </r>
  <r>
    <x v="27"/>
    <n v="144"/>
    <x v="11"/>
    <n v="27"/>
    <s v="Area Harvested (Ha)"/>
    <n v="31"/>
    <n v="70000"/>
    <n v="110000"/>
    <n v="115000"/>
    <n v="110000"/>
    <n v="101250"/>
  </r>
  <r>
    <x v="27"/>
    <n v="144"/>
    <x v="12"/>
    <n v="83"/>
    <s v="Area Harvested (Ha)"/>
    <n v="31"/>
    <n v="210000"/>
    <n v="406000"/>
    <n v="300000"/>
    <n v="320000"/>
    <n v="309000"/>
  </r>
  <r>
    <x v="27"/>
    <n v="144"/>
    <x v="13"/>
    <n v="122"/>
    <s v="Area Harvested (Ha)"/>
    <n v="31"/>
    <n v="125000"/>
    <n v="128000"/>
    <n v="120000"/>
    <n v="125000"/>
    <n v="124500"/>
  </r>
  <r>
    <x v="27"/>
    <n v="144"/>
    <x v="14"/>
    <n v="15"/>
    <s v="Area Harvested (Ha)"/>
    <n v="31"/>
    <n v="1900"/>
    <n v="1900"/>
    <n v="2000"/>
    <n v="2000"/>
    <n v="1950"/>
  </r>
  <r>
    <x v="27"/>
    <n v="144"/>
    <x v="15"/>
    <n v="137"/>
    <s v="Area Harvested (Ha)"/>
    <n v="31"/>
    <m/>
    <m/>
    <m/>
    <m/>
    <s v=" "/>
  </r>
  <r>
    <x v="28"/>
    <n v="147"/>
    <x v="0"/>
    <n v="486"/>
    <s v="Area Harvested (Ha)"/>
    <n v="31"/>
    <m/>
    <m/>
    <m/>
    <m/>
    <s v=" "/>
  </r>
  <r>
    <x v="28"/>
    <n v="147"/>
    <x v="1"/>
    <n v="176"/>
    <s v="Area Harvested (Ha)"/>
    <n v="31"/>
    <m/>
    <m/>
    <m/>
    <m/>
    <s v=" "/>
  </r>
  <r>
    <x v="28"/>
    <n v="147"/>
    <x v="2"/>
    <n v="125"/>
    <s v="Area Harvested (Ha)"/>
    <n v="31"/>
    <m/>
    <m/>
    <m/>
    <m/>
    <s v=" "/>
  </r>
  <r>
    <x v="28"/>
    <n v="147"/>
    <x v="3"/>
    <n v="191"/>
    <s v="Area Harvested (Ha)"/>
    <n v="31"/>
    <m/>
    <m/>
    <m/>
    <m/>
    <s v=" "/>
  </r>
  <r>
    <x v="28"/>
    <n v="147"/>
    <x v="4"/>
    <n v="195"/>
    <s v="Area Harvested (Ha)"/>
    <n v="31"/>
    <m/>
    <m/>
    <m/>
    <m/>
    <s v=" "/>
  </r>
  <r>
    <x v="28"/>
    <n v="147"/>
    <x v="5"/>
    <n v="242"/>
    <s v="Area Harvested (Ha)"/>
    <n v="31"/>
    <n v="550"/>
    <n v="650"/>
    <n v="650"/>
    <n v="650"/>
    <n v="625"/>
  </r>
  <r>
    <x v="28"/>
    <n v="147"/>
    <x v="6"/>
    <n v="201"/>
    <s v="Area Harvested (Ha)"/>
    <n v="31"/>
    <m/>
    <m/>
    <m/>
    <m/>
    <s v=" "/>
  </r>
  <r>
    <x v="28"/>
    <n v="147"/>
    <x v="7"/>
    <n v="56"/>
    <s v="Area Harvested (Ha)"/>
    <n v="31"/>
    <n v="18014"/>
    <n v="28904"/>
    <n v="28000"/>
    <n v="28000"/>
    <n v="25729.5"/>
  </r>
  <r>
    <x v="28"/>
    <n v="147"/>
    <x v="8"/>
    <n v="79"/>
    <s v="Area Harvested (Ha)"/>
    <n v="31"/>
    <n v="236100"/>
    <n v="245800"/>
    <n v="245000"/>
    <n v="245000"/>
    <n v="242975"/>
  </r>
  <r>
    <x v="28"/>
    <n v="147"/>
    <x v="9"/>
    <n v="197"/>
    <s v="Area Harvested (Ha)"/>
    <n v="31"/>
    <m/>
    <m/>
    <m/>
    <m/>
    <s v=" "/>
  </r>
  <r>
    <x v="28"/>
    <n v="147"/>
    <x v="10"/>
    <n v="489"/>
    <s v="Area Harvested (Ha)"/>
    <n v="31"/>
    <m/>
    <m/>
    <m/>
    <m/>
    <s v=" "/>
  </r>
  <r>
    <x v="28"/>
    <n v="147"/>
    <x v="11"/>
    <n v="27"/>
    <s v="Area Harvested (Ha)"/>
    <n v="31"/>
    <m/>
    <m/>
    <m/>
    <m/>
    <s v=" "/>
  </r>
  <r>
    <x v="28"/>
    <n v="147"/>
    <x v="12"/>
    <n v="83"/>
    <s v="Area Harvested (Ha)"/>
    <n v="31"/>
    <n v="25000"/>
    <n v="32000"/>
    <n v="32000"/>
    <n v="32000"/>
    <n v="30250"/>
  </r>
  <r>
    <x v="28"/>
    <n v="147"/>
    <x v="13"/>
    <n v="122"/>
    <s v="Area Harvested (Ha)"/>
    <n v="31"/>
    <m/>
    <m/>
    <m/>
    <m/>
    <s v=" "/>
  </r>
  <r>
    <x v="28"/>
    <n v="147"/>
    <x v="14"/>
    <n v="15"/>
    <s v="Area Harvested (Ha)"/>
    <n v="31"/>
    <n v="2434"/>
    <n v="2168"/>
    <n v="2200"/>
    <n v="2200"/>
    <n v="2250.5"/>
  </r>
  <r>
    <x v="28"/>
    <n v="147"/>
    <x v="15"/>
    <n v="137"/>
    <s v="Area Harvested (Ha)"/>
    <n v="31"/>
    <m/>
    <m/>
    <m/>
    <m/>
    <s v=" "/>
  </r>
  <r>
    <x v="29"/>
    <n v="158"/>
    <x v="0"/>
    <n v="486"/>
    <s v="Area Harvested (Ha)"/>
    <n v="31"/>
    <m/>
    <m/>
    <m/>
    <m/>
    <s v=" "/>
  </r>
  <r>
    <x v="29"/>
    <n v="158"/>
    <x v="1"/>
    <n v="176"/>
    <s v="Area Harvested (Ha)"/>
    <n v="31"/>
    <n v="18000"/>
    <n v="18000"/>
    <n v="18000"/>
    <n v="18000"/>
    <n v="18000"/>
  </r>
  <r>
    <x v="29"/>
    <n v="158"/>
    <x v="2"/>
    <n v="125"/>
    <s v="Area Harvested (Ha)"/>
    <n v="31"/>
    <n v="5400"/>
    <n v="6300"/>
    <n v="6600"/>
    <n v="5000"/>
    <n v="5825"/>
  </r>
  <r>
    <x v="29"/>
    <n v="158"/>
    <x v="3"/>
    <n v="191"/>
    <s v="Area Harvested (Ha)"/>
    <n v="31"/>
    <n v="310"/>
    <n v="330"/>
    <n v="330"/>
    <n v="330"/>
    <n v="325"/>
  </r>
  <r>
    <x v="29"/>
    <n v="158"/>
    <x v="4"/>
    <n v="195"/>
    <s v="Area Harvested (Ha)"/>
    <n v="31"/>
    <n v="3464300"/>
    <n v="4164800"/>
    <n v="4809800"/>
    <n v="5294700"/>
    <n v="4433400"/>
  </r>
  <r>
    <x v="29"/>
    <n v="158"/>
    <x v="5"/>
    <n v="242"/>
    <s v="Area Harvested (Ha)"/>
    <n v="31"/>
    <n v="308800"/>
    <n v="330000"/>
    <n v="375318"/>
    <n v="675477"/>
    <n v="422398.75"/>
  </r>
  <r>
    <x v="29"/>
    <n v="158"/>
    <x v="6"/>
    <n v="201"/>
    <s v="Area Harvested (Ha)"/>
    <n v="31"/>
    <m/>
    <m/>
    <m/>
    <m/>
    <s v=" "/>
  </r>
  <r>
    <x v="29"/>
    <n v="158"/>
    <x v="7"/>
    <n v="56"/>
    <s v="Area Harvested (Ha)"/>
    <n v="31"/>
    <n v="1100"/>
    <n v="2900"/>
    <n v="17800"/>
    <n v="6400"/>
    <n v="7050"/>
  </r>
  <r>
    <x v="29"/>
    <n v="158"/>
    <x v="8"/>
    <n v="79"/>
    <s v="Area Harvested (Ha)"/>
    <n v="31"/>
    <n v="5893900"/>
    <n v="6229948"/>
    <n v="6170179"/>
    <n v="6828900"/>
    <n v="6280731.75"/>
  </r>
  <r>
    <x v="29"/>
    <n v="158"/>
    <x v="9"/>
    <n v="197"/>
    <s v="Area Harvested (Ha)"/>
    <n v="31"/>
    <m/>
    <m/>
    <m/>
    <m/>
    <s v=" "/>
  </r>
  <r>
    <x v="29"/>
    <n v="158"/>
    <x v="10"/>
    <n v="489"/>
    <s v="Area Harvested (Ha)"/>
    <n v="31"/>
    <m/>
    <m/>
    <m/>
    <m/>
    <s v=" "/>
  </r>
  <r>
    <x v="29"/>
    <n v="158"/>
    <x v="11"/>
    <n v="27"/>
    <s v="Area Harvested (Ha)"/>
    <n v="31"/>
    <n v="15110"/>
    <n v="21136"/>
    <n v="22435"/>
    <n v="17747"/>
    <n v="19107"/>
  </r>
  <r>
    <x v="29"/>
    <n v="158"/>
    <x v="12"/>
    <n v="83"/>
    <s v="Area Harvested (Ha)"/>
    <n v="31"/>
    <n v="2476600"/>
    <n v="2682362"/>
    <n v="2838847"/>
    <n v="3055300"/>
    <n v="2763277.25"/>
  </r>
  <r>
    <x v="29"/>
    <n v="158"/>
    <x v="13"/>
    <n v="122"/>
    <s v="Area Harvested (Ha)"/>
    <n v="31"/>
    <n v="3100"/>
    <n v="5700"/>
    <n v="7700"/>
    <n v="3439"/>
    <n v="4984.75"/>
  </r>
  <r>
    <x v="29"/>
    <n v="158"/>
    <x v="14"/>
    <n v="15"/>
    <s v="Area Harvested (Ha)"/>
    <n v="31"/>
    <n v="5800"/>
    <n v="5200"/>
    <n v="6000"/>
    <n v="5700"/>
    <n v="5675"/>
  </r>
  <r>
    <x v="29"/>
    <n v="158"/>
    <x v="15"/>
    <n v="137"/>
    <s v="Area Harvested (Ha)"/>
    <n v="31"/>
    <m/>
    <m/>
    <m/>
    <m/>
    <s v=" "/>
  </r>
  <r>
    <x v="30"/>
    <n v="159"/>
    <x v="0"/>
    <n v="486"/>
    <s v="Area Harvested (Ha)"/>
    <n v="31"/>
    <m/>
    <m/>
    <m/>
    <m/>
    <s v=" "/>
  </r>
  <r>
    <x v="30"/>
    <n v="159"/>
    <x v="1"/>
    <n v="176"/>
    <s v="Area Harvested (Ha)"/>
    <n v="31"/>
    <m/>
    <m/>
    <m/>
    <m/>
    <s v=" "/>
  </r>
  <r>
    <x v="30"/>
    <n v="159"/>
    <x v="2"/>
    <n v="125"/>
    <s v="Area Harvested (Ha)"/>
    <n v="31"/>
    <n v="3782000"/>
    <n v="3810000"/>
    <n v="3875000"/>
    <n v="3778000"/>
    <n v="3811250"/>
  </r>
  <r>
    <x v="30"/>
    <n v="159"/>
    <x v="3"/>
    <n v="191"/>
    <s v="Area Harvested (Ha)"/>
    <n v="31"/>
    <m/>
    <m/>
    <m/>
    <m/>
    <s v=" "/>
  </r>
  <r>
    <x v="30"/>
    <n v="159"/>
    <x v="4"/>
    <n v="195"/>
    <s v="Area Harvested (Ha)"/>
    <n v="31"/>
    <n v="4140000"/>
    <n v="4406000"/>
    <n v="4491000"/>
    <n v="4289000"/>
    <n v="4331500"/>
  </r>
  <r>
    <x v="30"/>
    <n v="159"/>
    <x v="5"/>
    <n v="242"/>
    <s v="Area Harvested (Ha)"/>
    <n v="31"/>
    <n v="2187000"/>
    <n v="2224000"/>
    <n v="2230000"/>
    <n v="2300000"/>
    <n v="2235250"/>
  </r>
  <r>
    <x v="30"/>
    <n v="159"/>
    <x v="6"/>
    <n v="201"/>
    <s v="Area Harvested (Ha)"/>
    <n v="31"/>
    <m/>
    <m/>
    <m/>
    <m/>
    <s v=" "/>
  </r>
  <r>
    <x v="30"/>
    <n v="159"/>
    <x v="7"/>
    <n v="56"/>
    <s v="Area Harvested (Ha)"/>
    <n v="31"/>
    <n v="3589000"/>
    <n v="3905000"/>
    <n v="3944000"/>
    <n v="3845000"/>
    <n v="3820750"/>
  </r>
  <r>
    <x v="30"/>
    <n v="159"/>
    <x v="8"/>
    <n v="79"/>
    <s v="Area Harvested (Ha)"/>
    <n v="31"/>
    <n v="4685000"/>
    <n v="4971000"/>
    <n v="5056000"/>
    <n v="4904000"/>
    <n v="4904000"/>
  </r>
  <r>
    <x v="30"/>
    <n v="159"/>
    <x v="9"/>
    <n v="197"/>
    <s v="Area Harvested (Ha)"/>
    <n v="31"/>
    <m/>
    <m/>
    <m/>
    <m/>
    <s v=" "/>
  </r>
  <r>
    <x v="30"/>
    <n v="159"/>
    <x v="10"/>
    <n v="489"/>
    <s v="Area Harvested (Ha)"/>
    <n v="31"/>
    <n v="447000"/>
    <n v="457000"/>
    <n v="474000"/>
    <n v="462000"/>
    <n v="460000"/>
  </r>
  <r>
    <x v="30"/>
    <n v="159"/>
    <x v="11"/>
    <n v="27"/>
    <s v="Area Harvested (Ha)"/>
    <n v="31"/>
    <n v="2494000"/>
    <n v="2725000"/>
    <n v="2451000"/>
    <n v="2382000"/>
    <n v="2513000"/>
  </r>
  <r>
    <x v="30"/>
    <n v="159"/>
    <x v="12"/>
    <n v="83"/>
    <s v="Area Harvested (Ha)"/>
    <n v="31"/>
    <n v="7284000"/>
    <n v="7308000"/>
    <n v="7812000"/>
    <n v="7617000"/>
    <n v="7505250"/>
  </r>
  <r>
    <x v="30"/>
    <n v="159"/>
    <x v="13"/>
    <n v="122"/>
    <s v="Area Harvested (Ha)"/>
    <n v="31"/>
    <n v="989000"/>
    <n v="1021000"/>
    <n v="1131000"/>
    <n v="1106000"/>
    <n v="1061750"/>
  </r>
  <r>
    <x v="30"/>
    <n v="159"/>
    <x v="14"/>
    <n v="15"/>
    <s v="Area Harvested (Ha)"/>
    <n v="31"/>
    <n v="60000"/>
    <n v="63000"/>
    <n v="26000"/>
    <n v="32000"/>
    <n v="45250"/>
  </r>
  <r>
    <x v="30"/>
    <n v="159"/>
    <x v="15"/>
    <n v="137"/>
    <s v="Area Harvested (Ha)"/>
    <n v="31"/>
    <n v="2957000"/>
    <n v="3035000"/>
    <n v="3123000"/>
    <n v="3045000"/>
    <n v="3040000"/>
  </r>
  <r>
    <x v="31"/>
    <n v="184"/>
    <x v="0"/>
    <n v="486"/>
    <s v="Area Harvested (Ha)"/>
    <n v="31"/>
    <n v="10"/>
    <n v="10"/>
    <n v="10"/>
    <n v="10"/>
    <n v="10"/>
  </r>
  <r>
    <x v="31"/>
    <n v="184"/>
    <x v="1"/>
    <n v="176"/>
    <s v="Area Harvested (Ha)"/>
    <n v="31"/>
    <n v="313019"/>
    <n v="356381"/>
    <n v="450000"/>
    <n v="400000"/>
    <n v="379850"/>
  </r>
  <r>
    <x v="31"/>
    <n v="184"/>
    <x v="2"/>
    <n v="125"/>
    <s v="Area Harvested (Ha)"/>
    <n v="31"/>
    <n v="115694"/>
    <n v="118860"/>
    <n v="125000"/>
    <n v="150000"/>
    <n v="127388.5"/>
  </r>
  <r>
    <x v="31"/>
    <n v="184"/>
    <x v="3"/>
    <n v="191"/>
    <s v="Area Harvested (Ha)"/>
    <n v="31"/>
    <m/>
    <m/>
    <m/>
    <m/>
    <s v=" "/>
  </r>
  <r>
    <x v="31"/>
    <n v="184"/>
    <x v="4"/>
    <n v="195"/>
    <s v="Area Harvested (Ha)"/>
    <n v="31"/>
    <m/>
    <m/>
    <m/>
    <m/>
    <s v=" "/>
  </r>
  <r>
    <x v="31"/>
    <n v="184"/>
    <x v="5"/>
    <n v="242"/>
    <s v="Area Harvested (Ha)"/>
    <n v="31"/>
    <n v="16011"/>
    <n v="16196"/>
    <n v="17000"/>
    <n v="20000"/>
    <n v="17301.75"/>
  </r>
  <r>
    <x v="31"/>
    <n v="184"/>
    <x v="6"/>
    <n v="201"/>
    <s v="Area Harvested (Ha)"/>
    <n v="31"/>
    <m/>
    <m/>
    <m/>
    <m/>
    <s v=" "/>
  </r>
  <r>
    <x v="31"/>
    <n v="184"/>
    <x v="7"/>
    <n v="56"/>
    <s v="Area Harvested (Ha)"/>
    <n v="31"/>
    <n v="109400"/>
    <n v="114836"/>
    <n v="130000"/>
    <n v="210000"/>
    <n v="141059"/>
  </r>
  <r>
    <x v="31"/>
    <n v="184"/>
    <x v="8"/>
    <n v="79"/>
    <s v="Area Harvested (Ha)"/>
    <n v="31"/>
    <n v="5000"/>
    <n v="5000"/>
    <n v="5000"/>
    <n v="5000"/>
    <n v="5000"/>
  </r>
  <r>
    <x v="31"/>
    <n v="184"/>
    <x v="9"/>
    <n v="197"/>
    <s v="Area Harvested (Ha)"/>
    <n v="31"/>
    <m/>
    <m/>
    <m/>
    <m/>
    <s v=" "/>
  </r>
  <r>
    <x v="31"/>
    <n v="184"/>
    <x v="10"/>
    <n v="489"/>
    <s v="Area Harvested (Ha)"/>
    <n v="31"/>
    <n v="361251"/>
    <n v="366294"/>
    <n v="380000"/>
    <n v="370000"/>
    <n v="369386.25"/>
  </r>
  <r>
    <x v="31"/>
    <n v="184"/>
    <x v="11"/>
    <n v="27"/>
    <s v="Area Harvested (Ha)"/>
    <n v="31"/>
    <n v="13922"/>
    <n v="14034"/>
    <n v="14000"/>
    <n v="18500"/>
    <n v="15114"/>
  </r>
  <r>
    <x v="31"/>
    <n v="184"/>
    <x v="12"/>
    <n v="83"/>
    <s v="Area Harvested (Ha)"/>
    <n v="31"/>
    <n v="196732"/>
    <n v="170298"/>
    <n v="150000"/>
    <n v="130000"/>
    <n v="161757.5"/>
  </r>
  <r>
    <x v="31"/>
    <n v="184"/>
    <x v="13"/>
    <n v="122"/>
    <s v="Area Harvested (Ha)"/>
    <n v="31"/>
    <n v="148526"/>
    <n v="135725"/>
    <n v="145000"/>
    <n v="142000"/>
    <n v="142812.75"/>
  </r>
  <r>
    <x v="31"/>
    <n v="184"/>
    <x v="14"/>
    <n v="15"/>
    <s v="Area Harvested (Ha)"/>
    <n v="31"/>
    <n v="24157"/>
    <n v="22972"/>
    <n v="23000"/>
    <n v="23000"/>
    <n v="23282.25"/>
  </r>
  <r>
    <x v="31"/>
    <n v="184"/>
    <x v="15"/>
    <n v="137"/>
    <s v="Area Harvested (Ha)"/>
    <n v="31"/>
    <n v="1500"/>
    <n v="1500"/>
    <n v="1300"/>
    <n v="1200"/>
    <n v="1375"/>
  </r>
  <r>
    <x v="32"/>
    <n v="195"/>
    <x v="0"/>
    <n v="486"/>
    <s v="Area Harvested (Ha)"/>
    <n v="31"/>
    <n v="939"/>
    <n v="1222"/>
    <n v="1400"/>
    <n v="1480"/>
    <n v="1260.25"/>
  </r>
  <r>
    <x v="32"/>
    <n v="195"/>
    <x v="1"/>
    <n v="176"/>
    <s v="Area Harvested (Ha)"/>
    <n v="31"/>
    <m/>
    <m/>
    <m/>
    <m/>
    <s v=" "/>
  </r>
  <r>
    <x v="32"/>
    <n v="195"/>
    <x v="2"/>
    <n v="125"/>
    <s v="Area Harvested (Ha)"/>
    <n v="31"/>
    <n v="26040"/>
    <n v="19464"/>
    <n v="61248"/>
    <n v="113205"/>
    <n v="54989.25"/>
  </r>
  <r>
    <x v="32"/>
    <n v="195"/>
    <x v="3"/>
    <n v="191"/>
    <s v="Area Harvested (Ha)"/>
    <n v="31"/>
    <m/>
    <m/>
    <m/>
    <m/>
    <s v=" "/>
  </r>
  <r>
    <x v="32"/>
    <n v="195"/>
    <x v="4"/>
    <n v="195"/>
    <s v="Area Harvested (Ha)"/>
    <n v="31"/>
    <n v="221907"/>
    <n v="193462"/>
    <n v="168825"/>
    <n v="272104"/>
    <n v="214074.5"/>
  </r>
  <r>
    <x v="32"/>
    <n v="195"/>
    <x v="5"/>
    <n v="242"/>
    <s v="Area Harvested (Ha)"/>
    <n v="31"/>
    <n v="772305"/>
    <n v="594264"/>
    <n v="607195"/>
    <n v="836843"/>
    <n v="702651.75"/>
  </r>
  <r>
    <x v="32"/>
    <n v="195"/>
    <x v="6"/>
    <n v="201"/>
    <s v="Area Harvested (Ha)"/>
    <n v="31"/>
    <m/>
    <m/>
    <m/>
    <m/>
    <s v=" "/>
  </r>
  <r>
    <x v="32"/>
    <n v="195"/>
    <x v="7"/>
    <n v="56"/>
    <s v="Area Harvested (Ha)"/>
    <n v="31"/>
    <n v="143039"/>
    <n v="130461"/>
    <n v="143769"/>
    <n v="216517"/>
    <n v="158446.5"/>
  </r>
  <r>
    <x v="32"/>
    <n v="195"/>
    <x v="8"/>
    <n v="79"/>
    <s v="Area Harvested (Ha)"/>
    <n v="31"/>
    <n v="800763"/>
    <n v="748311"/>
    <n v="686892"/>
    <n v="883619"/>
    <n v="779896.25"/>
  </r>
  <r>
    <x v="32"/>
    <n v="195"/>
    <x v="9"/>
    <n v="197"/>
    <s v="Area Harvested (Ha)"/>
    <n v="31"/>
    <m/>
    <m/>
    <m/>
    <m/>
    <s v=" "/>
  </r>
  <r>
    <x v="32"/>
    <n v="195"/>
    <x v="10"/>
    <n v="489"/>
    <s v="Area Harvested (Ha)"/>
    <n v="31"/>
    <m/>
    <m/>
    <m/>
    <m/>
    <s v=" "/>
  </r>
  <r>
    <x v="32"/>
    <n v="195"/>
    <x v="11"/>
    <n v="27"/>
    <s v="Area Harvested (Ha)"/>
    <n v="31"/>
    <n v="97779"/>
    <n v="85037"/>
    <n v="80312"/>
    <n v="125329"/>
    <n v="97114.25"/>
  </r>
  <r>
    <x v="32"/>
    <n v="195"/>
    <x v="12"/>
    <n v="83"/>
    <s v="Area Harvested (Ha)"/>
    <n v="31"/>
    <n v="149173"/>
    <n v="159063"/>
    <n v="155919"/>
    <n v="249297"/>
    <n v="178363"/>
  </r>
  <r>
    <x v="32"/>
    <n v="195"/>
    <x v="13"/>
    <n v="122"/>
    <s v="Area Harvested (Ha)"/>
    <n v="31"/>
    <n v="1112"/>
    <n v="1350"/>
    <n v="1500"/>
    <n v="1600"/>
    <n v="1390.5"/>
  </r>
  <r>
    <x v="32"/>
    <n v="195"/>
    <x v="14"/>
    <n v="15"/>
    <s v="Area Harvested (Ha)"/>
    <n v="31"/>
    <m/>
    <m/>
    <m/>
    <m/>
    <s v=" "/>
  </r>
  <r>
    <x v="32"/>
    <n v="195"/>
    <x v="15"/>
    <n v="137"/>
    <s v="Area Harvested (Ha)"/>
    <n v="31"/>
    <m/>
    <m/>
    <m/>
    <m/>
    <s v=" "/>
  </r>
  <r>
    <x v="33"/>
    <n v="197"/>
    <x v="0"/>
    <n v="486"/>
    <s v="Area Harvested (Ha)"/>
    <n v="31"/>
    <m/>
    <m/>
    <m/>
    <m/>
    <s v=" "/>
  </r>
  <r>
    <x v="33"/>
    <n v="197"/>
    <x v="1"/>
    <n v="176"/>
    <s v="Area Harvested (Ha)"/>
    <n v="31"/>
    <m/>
    <m/>
    <m/>
    <m/>
    <s v=" "/>
  </r>
  <r>
    <x v="33"/>
    <n v="197"/>
    <x v="2"/>
    <n v="125"/>
    <s v="Area Harvested (Ha)"/>
    <n v="31"/>
    <n v="64000"/>
    <n v="70000"/>
    <n v="74000"/>
    <n v="74000"/>
    <n v="70500"/>
  </r>
  <r>
    <x v="33"/>
    <n v="197"/>
    <x v="3"/>
    <n v="191"/>
    <s v="Area Harvested (Ha)"/>
    <n v="31"/>
    <m/>
    <m/>
    <m/>
    <m/>
    <s v=" "/>
  </r>
  <r>
    <x v="33"/>
    <n v="197"/>
    <x v="4"/>
    <n v="195"/>
    <s v="Area Harvested (Ha)"/>
    <n v="31"/>
    <m/>
    <m/>
    <m/>
    <m/>
    <s v=" "/>
  </r>
  <r>
    <x v="33"/>
    <n v="197"/>
    <x v="5"/>
    <n v="242"/>
    <s v="Area Harvested (Ha)"/>
    <n v="31"/>
    <n v="137000"/>
    <n v="150000"/>
    <n v="150000"/>
    <n v="150000"/>
    <n v="146750"/>
  </r>
  <r>
    <x v="33"/>
    <n v="197"/>
    <x v="6"/>
    <n v="201"/>
    <s v="Area Harvested (Ha)"/>
    <n v="31"/>
    <m/>
    <m/>
    <m/>
    <m/>
    <s v=" "/>
  </r>
  <r>
    <x v="33"/>
    <n v="197"/>
    <x v="7"/>
    <n v="56"/>
    <s v="Area Harvested (Ha)"/>
    <n v="31"/>
    <n v="40000"/>
    <n v="60000"/>
    <n v="60000"/>
    <n v="60000"/>
    <n v="55000"/>
  </r>
  <r>
    <x v="33"/>
    <n v="197"/>
    <x v="8"/>
    <n v="79"/>
    <s v="Area Harvested (Ha)"/>
    <n v="31"/>
    <n v="20000"/>
    <n v="25000"/>
    <n v="25000"/>
    <n v="25000"/>
    <n v="23750"/>
  </r>
  <r>
    <x v="33"/>
    <n v="197"/>
    <x v="9"/>
    <n v="197"/>
    <s v="Area Harvested (Ha)"/>
    <n v="31"/>
    <m/>
    <m/>
    <m/>
    <m/>
    <s v=" "/>
  </r>
  <r>
    <x v="33"/>
    <n v="197"/>
    <x v="10"/>
    <n v="489"/>
    <s v="Area Harvested (Ha)"/>
    <n v="31"/>
    <n v="6700"/>
    <n v="7100"/>
    <n v="7100"/>
    <n v="7100"/>
    <n v="7000"/>
  </r>
  <r>
    <x v="33"/>
    <n v="197"/>
    <x v="11"/>
    <n v="27"/>
    <s v="Area Harvested (Ha)"/>
    <n v="31"/>
    <n v="730000"/>
    <n v="1000000"/>
    <n v="1000000"/>
    <n v="1000000"/>
    <n v="932500"/>
  </r>
  <r>
    <x v="33"/>
    <n v="197"/>
    <x v="12"/>
    <n v="83"/>
    <s v="Area Harvested (Ha)"/>
    <n v="31"/>
    <n v="22000"/>
    <n v="22000"/>
    <n v="22000"/>
    <n v="22000"/>
    <n v="22000"/>
  </r>
  <r>
    <x v="33"/>
    <n v="197"/>
    <x v="13"/>
    <n v="122"/>
    <s v="Area Harvested (Ha)"/>
    <n v="31"/>
    <n v="11000"/>
    <n v="12000"/>
    <n v="12000"/>
    <n v="12000"/>
    <n v="11750"/>
  </r>
  <r>
    <x v="33"/>
    <n v="197"/>
    <x v="14"/>
    <n v="15"/>
    <s v="Area Harvested (Ha)"/>
    <n v="31"/>
    <m/>
    <m/>
    <m/>
    <m/>
    <s v=" "/>
  </r>
  <r>
    <x v="33"/>
    <n v="197"/>
    <x v="15"/>
    <n v="137"/>
    <s v="Area Harvested (Ha)"/>
    <n v="31"/>
    <m/>
    <m/>
    <m/>
    <m/>
    <s v=" "/>
  </r>
  <r>
    <x v="34"/>
    <n v="201"/>
    <x v="0"/>
    <n v="486"/>
    <s v="Area Harvested (Ha)"/>
    <n v="31"/>
    <n v="2200"/>
    <n v="2200"/>
    <n v="2200"/>
    <n v="2200"/>
    <n v="2200"/>
  </r>
  <r>
    <x v="34"/>
    <n v="201"/>
    <x v="1"/>
    <n v="176"/>
    <s v="Area Harvested (Ha)"/>
    <n v="31"/>
    <n v="67000"/>
    <n v="65000"/>
    <n v="65000"/>
    <n v="65000"/>
    <n v="65500"/>
  </r>
  <r>
    <x v="34"/>
    <n v="201"/>
    <x v="2"/>
    <n v="125"/>
    <s v="Area Harvested (Ha)"/>
    <n v="31"/>
    <n v="8700"/>
    <n v="8500"/>
    <n v="8600"/>
    <n v="8600"/>
    <n v="8600"/>
  </r>
  <r>
    <x v="34"/>
    <n v="201"/>
    <x v="3"/>
    <n v="191"/>
    <s v="Area Harvested (Ha)"/>
    <n v="31"/>
    <m/>
    <m/>
    <m/>
    <m/>
    <s v=" "/>
  </r>
  <r>
    <x v="34"/>
    <n v="201"/>
    <x v="4"/>
    <n v="195"/>
    <s v="Area Harvested (Ha)"/>
    <n v="31"/>
    <m/>
    <m/>
    <m/>
    <m/>
    <s v=" "/>
  </r>
  <r>
    <x v="34"/>
    <n v="201"/>
    <x v="5"/>
    <n v="242"/>
    <s v="Area Harvested (Ha)"/>
    <n v="31"/>
    <n v="10000"/>
    <n v="4900"/>
    <n v="5300"/>
    <n v="5300"/>
    <n v="6375"/>
  </r>
  <r>
    <x v="34"/>
    <n v="201"/>
    <x v="6"/>
    <n v="201"/>
    <s v="Area Harvested (Ha)"/>
    <n v="31"/>
    <m/>
    <m/>
    <m/>
    <m/>
    <s v=" "/>
  </r>
  <r>
    <x v="34"/>
    <n v="201"/>
    <x v="7"/>
    <n v="56"/>
    <s v="Area Harvested (Ha)"/>
    <n v="31"/>
    <n v="290000"/>
    <n v="235000"/>
    <n v="235000"/>
    <n v="235000"/>
    <n v="248750"/>
  </r>
  <r>
    <x v="34"/>
    <n v="201"/>
    <x v="8"/>
    <n v="79"/>
    <s v="Area Harvested (Ha)"/>
    <n v="31"/>
    <m/>
    <m/>
    <m/>
    <m/>
    <s v=" "/>
  </r>
  <r>
    <x v="34"/>
    <n v="201"/>
    <x v="9"/>
    <n v="197"/>
    <s v="Area Harvested (Ha)"/>
    <n v="31"/>
    <m/>
    <m/>
    <m/>
    <m/>
    <s v=" "/>
  </r>
  <r>
    <x v="34"/>
    <n v="201"/>
    <x v="10"/>
    <n v="489"/>
    <s v="Area Harvested (Ha)"/>
    <n v="31"/>
    <m/>
    <m/>
    <m/>
    <m/>
    <s v=" "/>
  </r>
  <r>
    <x v="34"/>
    <n v="201"/>
    <x v="11"/>
    <n v="27"/>
    <s v="Area Harvested (Ha)"/>
    <n v="31"/>
    <n v="3000"/>
    <n v="3000"/>
    <n v="2600"/>
    <n v="2600"/>
    <n v="2800"/>
  </r>
  <r>
    <x v="34"/>
    <n v="201"/>
    <x v="12"/>
    <n v="83"/>
    <s v="Area Harvested (Ha)"/>
    <n v="31"/>
    <n v="440000"/>
    <n v="427000"/>
    <n v="230000"/>
    <n v="230000"/>
    <n v="331750"/>
  </r>
  <r>
    <x v="34"/>
    <n v="201"/>
    <x v="13"/>
    <n v="122"/>
    <s v="Area Harvested (Ha)"/>
    <n v="31"/>
    <n v="800"/>
    <n v="750"/>
    <n v="750"/>
    <n v="750"/>
    <n v="762.5"/>
  </r>
  <r>
    <x v="34"/>
    <n v="201"/>
    <x v="14"/>
    <n v="15"/>
    <s v="Area Harvested (Ha)"/>
    <n v="31"/>
    <n v="3100"/>
    <n v="2600"/>
    <n v="2600"/>
    <n v="2600"/>
    <n v="2725"/>
  </r>
  <r>
    <x v="34"/>
    <n v="201"/>
    <x v="15"/>
    <n v="137"/>
    <s v="Area Harvested (Ha)"/>
    <n v="31"/>
    <m/>
    <m/>
    <m/>
    <m/>
    <s v=" "/>
  </r>
  <r>
    <x v="35"/>
    <n v="206"/>
    <x v="0"/>
    <n v="486"/>
    <s v="Area Harvested (Ha)"/>
    <n v="31"/>
    <n v="2300"/>
    <n v="2300"/>
    <n v="2300"/>
    <n v="2300"/>
    <n v="2300"/>
  </r>
  <r>
    <x v="35"/>
    <n v="206"/>
    <x v="1"/>
    <n v="176"/>
    <s v="Area Harvested (Ha)"/>
    <n v="31"/>
    <n v="6722"/>
    <n v="6991"/>
    <n v="7131"/>
    <n v="7653"/>
    <n v="7124.25"/>
  </r>
  <r>
    <x v="35"/>
    <n v="206"/>
    <x v="2"/>
    <n v="125"/>
    <s v="Area Harvested (Ha)"/>
    <n v="31"/>
    <n v="6100"/>
    <n v="6000"/>
    <n v="6000"/>
    <n v="6000"/>
    <n v="6025"/>
  </r>
  <r>
    <x v="35"/>
    <n v="206"/>
    <x v="3"/>
    <n v="191"/>
    <s v="Area Harvested (Ha)"/>
    <n v="31"/>
    <n v="6722"/>
    <n v="6756"/>
    <n v="6776"/>
    <n v="7653"/>
    <n v="6976.75"/>
  </r>
  <r>
    <x v="35"/>
    <n v="206"/>
    <x v="4"/>
    <n v="195"/>
    <s v="Area Harvested (Ha)"/>
    <n v="31"/>
    <n v="48000"/>
    <n v="63750"/>
    <n v="91250"/>
    <n v="173529"/>
    <n v="94132.25"/>
  </r>
  <r>
    <x v="35"/>
    <n v="206"/>
    <x v="5"/>
    <n v="242"/>
    <s v="Area Harvested (Ha)"/>
    <n v="31"/>
    <n v="961380"/>
    <n v="594583"/>
    <n v="597917"/>
    <n v="953781"/>
    <n v="776915.25"/>
  </r>
  <r>
    <x v="35"/>
    <n v="206"/>
    <x v="6"/>
    <n v="201"/>
    <s v="Area Harvested (Ha)"/>
    <n v="31"/>
    <m/>
    <m/>
    <m/>
    <m/>
    <s v=" "/>
  </r>
  <r>
    <x v="35"/>
    <n v="206"/>
    <x v="7"/>
    <n v="56"/>
    <s v="Area Harvested (Ha)"/>
    <n v="31"/>
    <n v="9800"/>
    <n v="104167"/>
    <n v="36667"/>
    <n v="30672"/>
    <n v="45326.5"/>
  </r>
  <r>
    <x v="35"/>
    <n v="206"/>
    <x v="8"/>
    <n v="79"/>
    <s v="Area Harvested (Ha)"/>
    <n v="31"/>
    <n v="2243000"/>
    <n v="2233333"/>
    <n v="2322500"/>
    <n v="2332500"/>
    <n v="2282833.25"/>
  </r>
  <r>
    <x v="35"/>
    <n v="206"/>
    <x v="9"/>
    <n v="197"/>
    <s v="Area Harvested (Ha)"/>
    <n v="31"/>
    <m/>
    <m/>
    <m/>
    <m/>
    <s v=" "/>
  </r>
  <r>
    <x v="35"/>
    <n v="206"/>
    <x v="10"/>
    <n v="489"/>
    <s v="Area Harvested (Ha)"/>
    <n v="31"/>
    <m/>
    <m/>
    <m/>
    <m/>
    <s v=" "/>
  </r>
  <r>
    <x v="35"/>
    <n v="206"/>
    <x v="11"/>
    <n v="27"/>
    <s v="Area Harvested (Ha)"/>
    <n v="31"/>
    <n v="5880"/>
    <n v="7083"/>
    <n v="6250"/>
    <n v="6722"/>
    <n v="6483.75"/>
  </r>
  <r>
    <x v="35"/>
    <n v="206"/>
    <x v="12"/>
    <n v="83"/>
    <s v="Area Harvested (Ha)"/>
    <n v="31"/>
    <n v="9864960"/>
    <n v="6485420"/>
    <n v="6522920"/>
    <n v="6619330"/>
    <n v="7373157.5"/>
  </r>
  <r>
    <x v="35"/>
    <n v="206"/>
    <x v="13"/>
    <n v="122"/>
    <s v="Area Harvested (Ha)"/>
    <n v="31"/>
    <n v="660"/>
    <n v="650"/>
    <n v="650"/>
    <n v="650"/>
    <n v="652.5"/>
  </r>
  <r>
    <x v="35"/>
    <n v="206"/>
    <x v="14"/>
    <n v="15"/>
    <s v="Area Harvested (Ha)"/>
    <n v="31"/>
    <n v="169000"/>
    <n v="174583"/>
    <n v="284167"/>
    <n v="301680"/>
    <n v="232357.5"/>
  </r>
  <r>
    <x v="35"/>
    <n v="206"/>
    <x v="15"/>
    <n v="137"/>
    <s v="Area Harvested (Ha)"/>
    <n v="31"/>
    <n v="57500"/>
    <n v="57000"/>
    <n v="57000"/>
    <n v="57000"/>
    <n v="57125"/>
  </r>
  <r>
    <x v="36"/>
    <n v="209"/>
    <x v="0"/>
    <n v="486"/>
    <s v="Area Harvested (Ha)"/>
    <n v="31"/>
    <n v="500"/>
    <n v="700"/>
    <n v="1200"/>
    <n v="1200"/>
    <n v="900"/>
  </r>
  <r>
    <x v="36"/>
    <n v="209"/>
    <x v="1"/>
    <n v="176"/>
    <s v="Area Harvested (Ha)"/>
    <n v="31"/>
    <n v="3800"/>
    <n v="3800"/>
    <n v="3800"/>
    <n v="3800"/>
    <n v="3800"/>
  </r>
  <r>
    <x v="36"/>
    <n v="209"/>
    <x v="2"/>
    <n v="125"/>
    <s v="Area Harvested (Ha)"/>
    <n v="31"/>
    <m/>
    <m/>
    <m/>
    <m/>
    <s v=" "/>
  </r>
  <r>
    <x v="36"/>
    <n v="209"/>
    <x v="3"/>
    <n v="191"/>
    <s v="Area Harvested (Ha)"/>
    <n v="31"/>
    <m/>
    <m/>
    <m/>
    <m/>
    <s v=" "/>
  </r>
  <r>
    <x v="36"/>
    <n v="209"/>
    <x v="4"/>
    <n v="195"/>
    <s v="Area Harvested (Ha)"/>
    <n v="31"/>
    <n v="1800"/>
    <n v="1700"/>
    <n v="1700"/>
    <n v="1700"/>
    <n v="1725"/>
  </r>
  <r>
    <x v="36"/>
    <n v="209"/>
    <x v="5"/>
    <n v="242"/>
    <s v="Area Harvested (Ha)"/>
    <n v="31"/>
    <n v="5600"/>
    <n v="5500"/>
    <n v="5500"/>
    <n v="5500"/>
    <n v="5525"/>
  </r>
  <r>
    <x v="36"/>
    <n v="209"/>
    <x v="6"/>
    <n v="201"/>
    <s v="Area Harvested (Ha)"/>
    <n v="31"/>
    <m/>
    <m/>
    <m/>
    <m/>
    <s v=" "/>
  </r>
  <r>
    <x v="36"/>
    <n v="209"/>
    <x v="7"/>
    <n v="56"/>
    <s v="Area Harvested (Ha)"/>
    <n v="31"/>
    <n v="56425"/>
    <n v="46973"/>
    <n v="47409"/>
    <n v="47409"/>
    <n v="49554"/>
  </r>
  <r>
    <x v="36"/>
    <n v="209"/>
    <x v="8"/>
    <n v="79"/>
    <s v="Area Harvested (Ha)"/>
    <n v="31"/>
    <m/>
    <m/>
    <m/>
    <m/>
    <s v=" "/>
  </r>
  <r>
    <x v="36"/>
    <n v="209"/>
    <x v="9"/>
    <n v="197"/>
    <s v="Area Harvested (Ha)"/>
    <n v="31"/>
    <m/>
    <m/>
    <m/>
    <m/>
    <s v=" "/>
  </r>
  <r>
    <x v="36"/>
    <n v="209"/>
    <x v="10"/>
    <n v="489"/>
    <s v="Area Harvested (Ha)"/>
    <n v="31"/>
    <m/>
    <m/>
    <m/>
    <m/>
    <s v=" "/>
  </r>
  <r>
    <x v="36"/>
    <n v="209"/>
    <x v="11"/>
    <n v="27"/>
    <s v="Area Harvested (Ha)"/>
    <n v="31"/>
    <n v="50"/>
    <n v="50"/>
    <n v="50"/>
    <n v="50"/>
    <n v="50"/>
  </r>
  <r>
    <x v="36"/>
    <n v="209"/>
    <x v="12"/>
    <n v="83"/>
    <s v="Area Harvested (Ha)"/>
    <n v="31"/>
    <n v="1000"/>
    <n v="1000"/>
    <n v="1000"/>
    <n v="1000"/>
    <n v="1000"/>
  </r>
  <r>
    <x v="36"/>
    <n v="209"/>
    <x v="13"/>
    <n v="122"/>
    <s v="Area Harvested (Ha)"/>
    <n v="31"/>
    <n v="1450"/>
    <n v="1300"/>
    <n v="1300"/>
    <n v="1300"/>
    <n v="1337.5"/>
  </r>
  <r>
    <x v="36"/>
    <n v="209"/>
    <x v="14"/>
    <n v="15"/>
    <s v="Area Harvested (Ha)"/>
    <n v="31"/>
    <n v="200"/>
    <n v="200"/>
    <n v="220"/>
    <n v="220"/>
    <n v="210"/>
  </r>
  <r>
    <x v="36"/>
    <n v="209"/>
    <x v="15"/>
    <n v="137"/>
    <s v="Area Harvested (Ha)"/>
    <n v="31"/>
    <m/>
    <m/>
    <m/>
    <m/>
    <s v=" "/>
  </r>
  <r>
    <x v="37"/>
    <n v="217"/>
    <x v="0"/>
    <n v="486"/>
    <s v="Area Harvested (Ha)"/>
    <n v="31"/>
    <n v="1700"/>
    <n v="1750"/>
    <n v="1750"/>
    <n v="1800"/>
    <n v="1750"/>
  </r>
  <r>
    <x v="37"/>
    <n v="217"/>
    <x v="1"/>
    <n v="176"/>
    <s v="Area Harvested (Ha)"/>
    <n v="31"/>
    <n v="170860"/>
    <n v="189627"/>
    <n v="179575"/>
    <n v="195961"/>
    <n v="184005.75"/>
  </r>
  <r>
    <x v="37"/>
    <n v="217"/>
    <x v="2"/>
    <n v="125"/>
    <s v="Area Harvested (Ha)"/>
    <n v="31"/>
    <n v="113470"/>
    <n v="136584"/>
    <n v="126733"/>
    <n v="127630"/>
    <n v="126104.25"/>
  </r>
  <r>
    <x v="37"/>
    <n v="217"/>
    <x v="3"/>
    <n v="191"/>
    <s v="Area Harvested (Ha)"/>
    <n v="31"/>
    <m/>
    <m/>
    <m/>
    <m/>
    <s v=" "/>
  </r>
  <r>
    <x v="37"/>
    <n v="217"/>
    <x v="4"/>
    <n v="195"/>
    <s v="Area Harvested (Ha)"/>
    <n v="31"/>
    <m/>
    <m/>
    <m/>
    <m/>
    <s v=" "/>
  </r>
  <r>
    <x v="37"/>
    <n v="217"/>
    <x v="5"/>
    <n v="242"/>
    <s v="Area Harvested (Ha)"/>
    <n v="31"/>
    <n v="53545"/>
    <n v="52062"/>
    <n v="56084"/>
    <n v="62324"/>
    <n v="56003.75"/>
  </r>
  <r>
    <x v="37"/>
    <n v="217"/>
    <x v="6"/>
    <n v="201"/>
    <s v="Area Harvested (Ha)"/>
    <n v="31"/>
    <m/>
    <m/>
    <m/>
    <m/>
    <s v=" "/>
  </r>
  <r>
    <x v="37"/>
    <n v="217"/>
    <x v="7"/>
    <n v="56"/>
    <s v="Area Harvested (Ha)"/>
    <n v="31"/>
    <n v="440082"/>
    <n v="470384"/>
    <n v="468156"/>
    <n v="487175"/>
    <n v="466449.25"/>
  </r>
  <r>
    <x v="37"/>
    <n v="217"/>
    <x v="8"/>
    <n v="79"/>
    <s v="Area Harvested (Ha)"/>
    <n v="31"/>
    <n v="51358"/>
    <n v="65855"/>
    <n v="65394"/>
    <n v="76189"/>
    <n v="64699"/>
  </r>
  <r>
    <x v="37"/>
    <n v="217"/>
    <x v="9"/>
    <n v="197"/>
    <s v="Area Harvested (Ha)"/>
    <n v="31"/>
    <m/>
    <m/>
    <m/>
    <m/>
    <s v=" "/>
  </r>
  <r>
    <x v="37"/>
    <n v="217"/>
    <x v="10"/>
    <n v="489"/>
    <s v="Area Harvested (Ha)"/>
    <n v="31"/>
    <m/>
    <m/>
    <m/>
    <m/>
    <s v=" "/>
  </r>
  <r>
    <x v="37"/>
    <n v="217"/>
    <x v="11"/>
    <n v="27"/>
    <s v="Area Harvested (Ha)"/>
    <n v="31"/>
    <n v="32983"/>
    <n v="30723"/>
    <n v="32774"/>
    <n v="32027"/>
    <n v="32126.75"/>
  </r>
  <r>
    <x v="37"/>
    <n v="217"/>
    <x v="12"/>
    <n v="83"/>
    <s v="Area Harvested (Ha)"/>
    <n v="31"/>
    <n v="209756"/>
    <n v="215456"/>
    <n v="215372"/>
    <n v="230762"/>
    <n v="217836.5"/>
  </r>
  <r>
    <x v="37"/>
    <n v="217"/>
    <x v="13"/>
    <n v="122"/>
    <s v="Area Harvested (Ha)"/>
    <n v="31"/>
    <n v="793"/>
    <n v="296"/>
    <n v="400"/>
    <n v="475"/>
    <n v="491"/>
  </r>
  <r>
    <x v="37"/>
    <n v="217"/>
    <x v="14"/>
    <n v="15"/>
    <s v="Area Harvested (Ha)"/>
    <n v="31"/>
    <m/>
    <m/>
    <m/>
    <m/>
    <s v=" "/>
  </r>
  <r>
    <x v="37"/>
    <n v="217"/>
    <x v="15"/>
    <n v="137"/>
    <s v="Area Harvested (Ha)"/>
    <n v="31"/>
    <n v="57670"/>
    <n v="60246"/>
    <n v="58467"/>
    <n v="62535"/>
    <n v="59729.5"/>
  </r>
  <r>
    <x v="38"/>
    <n v="226"/>
    <x v="0"/>
    <n v="486"/>
    <s v="Area Harvested (Ha)"/>
    <n v="31"/>
    <n v="135000"/>
    <n v="135000"/>
    <n v="135000"/>
    <n v="135000"/>
    <n v="135000"/>
  </r>
  <r>
    <x v="38"/>
    <n v="226"/>
    <x v="1"/>
    <n v="176"/>
    <s v="Area Harvested (Ha)"/>
    <n v="31"/>
    <n v="828000"/>
    <n v="849000"/>
    <n v="870000"/>
    <n v="896000"/>
    <n v="860750"/>
  </r>
  <r>
    <x v="38"/>
    <n v="226"/>
    <x v="2"/>
    <n v="125"/>
    <s v="Area Harvested (Ha)"/>
    <n v="31"/>
    <n v="387000"/>
    <n v="379000"/>
    <n v="386000"/>
    <n v="398000"/>
    <n v="387500"/>
  </r>
  <r>
    <x v="38"/>
    <n v="226"/>
    <x v="3"/>
    <n v="191"/>
    <s v="Area Harvested (Ha)"/>
    <n v="31"/>
    <n v="6300"/>
    <n v="6300"/>
    <n v="6300"/>
    <n v="6300"/>
    <n v="6300"/>
  </r>
  <r>
    <x v="38"/>
    <n v="226"/>
    <x v="4"/>
    <n v="195"/>
    <s v="Area Harvested (Ha)"/>
    <n v="31"/>
    <n v="71000"/>
    <n v="71000"/>
    <n v="72000"/>
    <n v="74000"/>
    <n v="72000"/>
  </r>
  <r>
    <x v="38"/>
    <n v="226"/>
    <x v="5"/>
    <n v="242"/>
    <s v="Area Harvested (Ha)"/>
    <n v="31"/>
    <n v="225000"/>
    <n v="230000"/>
    <n v="235000"/>
    <n v="244000"/>
    <n v="233500"/>
  </r>
  <r>
    <x v="38"/>
    <n v="226"/>
    <x v="6"/>
    <n v="201"/>
    <s v="Area Harvested (Ha)"/>
    <n v="31"/>
    <m/>
    <m/>
    <m/>
    <m/>
    <s v=" "/>
  </r>
  <r>
    <x v="38"/>
    <n v="226"/>
    <x v="7"/>
    <n v="56"/>
    <s v="Area Harvested (Ha)"/>
    <n v="31"/>
    <n v="780000"/>
    <n v="819000"/>
    <n v="844000"/>
    <n v="862000"/>
    <n v="826250"/>
  </r>
  <r>
    <x v="38"/>
    <n v="226"/>
    <x v="8"/>
    <n v="79"/>
    <s v="Area Harvested (Ha)"/>
    <n v="31"/>
    <n v="420000"/>
    <n v="429000"/>
    <n v="437000"/>
    <n v="448000"/>
    <n v="433500"/>
  </r>
  <r>
    <x v="38"/>
    <n v="226"/>
    <x v="9"/>
    <n v="197"/>
    <s v="Area Harvested (Ha)"/>
    <n v="31"/>
    <n v="85000"/>
    <n v="86000"/>
    <n v="87000"/>
    <n v="88000"/>
    <n v="86500"/>
  </r>
  <r>
    <x v="38"/>
    <n v="226"/>
    <x v="10"/>
    <n v="489"/>
    <s v="Area Harvested (Ha)"/>
    <n v="31"/>
    <n v="1675000"/>
    <n v="1677000"/>
    <n v="1678000"/>
    <n v="1680000"/>
    <n v="1677500"/>
  </r>
  <r>
    <x v="38"/>
    <n v="226"/>
    <x v="11"/>
    <n v="27"/>
    <s v="Area Harvested (Ha)"/>
    <n v="31"/>
    <n v="102000"/>
    <n v="113000"/>
    <n v="119000"/>
    <n v="128000"/>
    <n v="115500"/>
  </r>
  <r>
    <x v="38"/>
    <n v="226"/>
    <x v="12"/>
    <n v="83"/>
    <s v="Area Harvested (Ha)"/>
    <n v="31"/>
    <n v="294000"/>
    <n v="308000"/>
    <n v="314000"/>
    <n v="321000"/>
    <n v="309250"/>
  </r>
  <r>
    <x v="38"/>
    <n v="226"/>
    <x v="13"/>
    <n v="122"/>
    <s v="Area Harvested (Ha)"/>
    <n v="31"/>
    <n v="590000"/>
    <n v="584000"/>
    <n v="578000"/>
    <n v="599000"/>
    <n v="587750"/>
  </r>
  <r>
    <x v="38"/>
    <n v="226"/>
    <x v="14"/>
    <n v="15"/>
    <s v="Area Harvested (Ha)"/>
    <n v="31"/>
    <n v="9000"/>
    <n v="10000"/>
    <n v="11000"/>
    <n v="11000"/>
    <n v="10250"/>
  </r>
  <r>
    <x v="38"/>
    <n v="226"/>
    <x v="15"/>
    <n v="137"/>
    <s v="Area Harvested (Ha)"/>
    <n v="31"/>
    <m/>
    <m/>
    <m/>
    <m/>
    <s v=" "/>
  </r>
  <r>
    <x v="39"/>
    <n v="215"/>
    <x v="0"/>
    <n v="486"/>
    <s v="Area Harvested (Ha)"/>
    <n v="31"/>
    <n v="322040"/>
    <n v="480000"/>
    <n v="480000"/>
    <n v="480000"/>
    <n v="440510"/>
  </r>
  <r>
    <x v="39"/>
    <n v="215"/>
    <x v="1"/>
    <n v="176"/>
    <s v="Area Harvested (Ha)"/>
    <n v="31"/>
    <n v="1100000"/>
    <n v="1200000"/>
    <n v="1200000"/>
    <n v="1200000"/>
    <n v="1175000"/>
  </r>
  <r>
    <x v="39"/>
    <n v="215"/>
    <x v="2"/>
    <n v="125"/>
    <s v="Area Harvested (Ha)"/>
    <n v="31"/>
    <n v="670000"/>
    <n v="670000"/>
    <n v="675000"/>
    <n v="675000"/>
    <n v="672500"/>
  </r>
  <r>
    <x v="39"/>
    <n v="215"/>
    <x v="3"/>
    <n v="191"/>
    <s v="Area Harvested (Ha)"/>
    <n v="31"/>
    <n v="70000"/>
    <n v="69000"/>
    <n v="70000"/>
    <n v="70000"/>
    <n v="69750"/>
  </r>
  <r>
    <x v="39"/>
    <n v="215"/>
    <x v="4"/>
    <n v="195"/>
    <s v="Area Harvested (Ha)"/>
    <n v="31"/>
    <n v="150400"/>
    <n v="150000"/>
    <n v="150000"/>
    <n v="150000"/>
    <n v="150100"/>
  </r>
  <r>
    <x v="39"/>
    <n v="215"/>
    <x v="5"/>
    <n v="242"/>
    <s v="Area Harvested (Ha)"/>
    <n v="31"/>
    <n v="409320"/>
    <n v="410000"/>
    <n v="415000"/>
    <n v="415000"/>
    <n v="412330"/>
  </r>
  <r>
    <x v="39"/>
    <n v="215"/>
    <x v="6"/>
    <n v="201"/>
    <s v="Area Harvested (Ha)"/>
    <n v="31"/>
    <m/>
    <m/>
    <m/>
    <m/>
    <s v=" "/>
  </r>
  <r>
    <x v="39"/>
    <n v="215"/>
    <x v="7"/>
    <n v="56"/>
    <s v="Area Harvested (Ha)"/>
    <n v="31"/>
    <n v="3109590"/>
    <n v="3000000"/>
    <n v="3100000"/>
    <n v="3100000"/>
    <n v="3077397.5"/>
  </r>
  <r>
    <x v="39"/>
    <n v="215"/>
    <x v="8"/>
    <n v="79"/>
    <s v="Area Harvested (Ha)"/>
    <n v="31"/>
    <n v="283180"/>
    <n v="265000"/>
    <n v="265000"/>
    <n v="265000"/>
    <n v="269545"/>
  </r>
  <r>
    <x v="39"/>
    <n v="215"/>
    <x v="9"/>
    <n v="197"/>
    <s v="Area Harvested (Ha)"/>
    <n v="31"/>
    <n v="68000"/>
    <n v="67500"/>
    <n v="67500"/>
    <n v="67500"/>
    <n v="67625"/>
  </r>
  <r>
    <x v="39"/>
    <n v="215"/>
    <x v="10"/>
    <n v="489"/>
    <s v="Area Harvested (Ha)"/>
    <n v="31"/>
    <n v="308000"/>
    <n v="308000"/>
    <n v="308000"/>
    <n v="308000"/>
    <n v="308000"/>
  </r>
  <r>
    <x v="39"/>
    <n v="215"/>
    <x v="11"/>
    <n v="27"/>
    <s v="Area Harvested (Ha)"/>
    <n v="31"/>
    <n v="701990"/>
    <n v="750000"/>
    <n v="710000"/>
    <n v="710000"/>
    <n v="717997.5"/>
  </r>
  <r>
    <x v="39"/>
    <n v="215"/>
    <x v="12"/>
    <n v="83"/>
    <s v="Area Harvested (Ha)"/>
    <n v="31"/>
    <n v="737080"/>
    <n v="890000"/>
    <n v="900000"/>
    <n v="900000"/>
    <n v="856770"/>
  </r>
  <r>
    <x v="39"/>
    <n v="215"/>
    <x v="13"/>
    <n v="122"/>
    <s v="Area Harvested (Ha)"/>
    <n v="31"/>
    <n v="469110"/>
    <n v="505000"/>
    <n v="505000"/>
    <n v="505000"/>
    <n v="496027.5"/>
  </r>
  <r>
    <x v="39"/>
    <n v="215"/>
    <x v="14"/>
    <n v="15"/>
    <s v="Area Harvested (Ha)"/>
    <n v="31"/>
    <n v="35370"/>
    <n v="40000"/>
    <n v="30000"/>
    <n v="92000"/>
    <n v="49342.5"/>
  </r>
  <r>
    <x v="39"/>
    <n v="215"/>
    <x v="15"/>
    <n v="137"/>
    <s v="Area Harvested (Ha)"/>
    <n v="31"/>
    <n v="1400"/>
    <n v="1450"/>
    <n v="1500"/>
    <n v="1500"/>
    <n v="1462.5"/>
  </r>
  <r>
    <x v="40"/>
    <n v="251"/>
    <x v="0"/>
    <n v="486"/>
    <s v="Area Harvested (Ha)"/>
    <n v="31"/>
    <n v="250"/>
    <n v="220"/>
    <n v="220"/>
    <n v="220"/>
    <n v="227.5"/>
  </r>
  <r>
    <x v="40"/>
    <n v="251"/>
    <x v="1"/>
    <n v="176"/>
    <s v="Area Harvested (Ha)"/>
    <n v="31"/>
    <m/>
    <m/>
    <m/>
    <m/>
    <s v=" "/>
  </r>
  <r>
    <x v="40"/>
    <n v="251"/>
    <x v="2"/>
    <n v="125"/>
    <s v="Area Harvested (Ha)"/>
    <n v="31"/>
    <n v="180000"/>
    <n v="200000"/>
    <n v="200000"/>
    <n v="205000"/>
    <n v="196250"/>
  </r>
  <r>
    <x v="40"/>
    <n v="251"/>
    <x v="3"/>
    <n v="191"/>
    <s v="Area Harvested (Ha)"/>
    <n v="31"/>
    <m/>
    <m/>
    <m/>
    <m/>
    <s v=" "/>
  </r>
  <r>
    <x v="40"/>
    <n v="251"/>
    <x v="4"/>
    <n v="195"/>
    <s v="Area Harvested (Ha)"/>
    <n v="31"/>
    <m/>
    <m/>
    <m/>
    <m/>
    <s v=" "/>
  </r>
  <r>
    <x v="40"/>
    <n v="251"/>
    <x v="5"/>
    <n v="242"/>
    <s v="Area Harvested (Ha)"/>
    <n v="31"/>
    <n v="108245"/>
    <n v="96400"/>
    <n v="88000"/>
    <n v="121375"/>
    <n v="103505"/>
  </r>
  <r>
    <x v="40"/>
    <n v="251"/>
    <x v="6"/>
    <n v="201"/>
    <s v="Area Harvested (Ha)"/>
    <n v="31"/>
    <m/>
    <m/>
    <m/>
    <m/>
    <s v=" "/>
  </r>
  <r>
    <x v="40"/>
    <n v="251"/>
    <x v="7"/>
    <n v="56"/>
    <s v="Area Harvested (Ha)"/>
    <n v="31"/>
    <n v="465832"/>
    <n v="750000"/>
    <n v="720000"/>
    <n v="663990"/>
    <n v="649955.5"/>
  </r>
  <r>
    <x v="40"/>
    <n v="251"/>
    <x v="8"/>
    <n v="79"/>
    <s v="Area Harvested (Ha)"/>
    <n v="31"/>
    <n v="39210"/>
    <n v="64200"/>
    <n v="29000"/>
    <n v="40863"/>
    <n v="43318.25"/>
  </r>
  <r>
    <x v="40"/>
    <n v="251"/>
    <x v="9"/>
    <n v="197"/>
    <s v="Area Harvested (Ha)"/>
    <n v="31"/>
    <m/>
    <m/>
    <m/>
    <m/>
    <s v=" "/>
  </r>
  <r>
    <x v="40"/>
    <n v="251"/>
    <x v="10"/>
    <n v="489"/>
    <s v="Area Harvested (Ha)"/>
    <n v="31"/>
    <m/>
    <m/>
    <m/>
    <m/>
    <s v=" "/>
  </r>
  <r>
    <x v="40"/>
    <n v="251"/>
    <x v="11"/>
    <n v="27"/>
    <s v="Area Harvested (Ha)"/>
    <n v="31"/>
    <n v="10368"/>
    <n v="14358"/>
    <n v="14000"/>
    <n v="17367"/>
    <n v="14023.25"/>
  </r>
  <r>
    <x v="40"/>
    <n v="251"/>
    <x v="12"/>
    <n v="83"/>
    <s v="Area Harvested (Ha)"/>
    <n v="31"/>
    <n v="21791"/>
    <n v="35000"/>
    <n v="21000"/>
    <n v="18851"/>
    <n v="24160.5"/>
  </r>
  <r>
    <x v="40"/>
    <n v="251"/>
    <x v="13"/>
    <n v="122"/>
    <s v="Area Harvested (Ha)"/>
    <n v="31"/>
    <n v="4500"/>
    <n v="7000"/>
    <n v="6800"/>
    <n v="7300"/>
    <n v="6400"/>
  </r>
  <r>
    <x v="40"/>
    <n v="251"/>
    <x v="14"/>
    <n v="15"/>
    <s v="Area Harvested (Ha)"/>
    <n v="31"/>
    <n v="22033"/>
    <n v="17100"/>
    <n v="19188"/>
    <n v="19358"/>
    <n v="19419.75"/>
  </r>
  <r>
    <x v="40"/>
    <n v="251"/>
    <x v="15"/>
    <n v="137"/>
    <s v="Area Harvested (Ha)"/>
    <n v="31"/>
    <m/>
    <m/>
    <m/>
    <m/>
    <s v=" "/>
  </r>
  <r>
    <x v="41"/>
    <n v="181"/>
    <x v="0"/>
    <n v="486"/>
    <s v="Area Harvested (Ha)"/>
    <n v="31"/>
    <n v="20000"/>
    <n v="20000"/>
    <n v="20000"/>
    <n v="20000"/>
    <n v="20000"/>
  </r>
  <r>
    <x v="41"/>
    <n v="181"/>
    <x v="1"/>
    <n v="176"/>
    <s v="Area Harvested (Ha)"/>
    <n v="31"/>
    <n v="47450"/>
    <n v="66007"/>
    <n v="56300"/>
    <n v="56300"/>
    <n v="56514.25"/>
  </r>
  <r>
    <x v="41"/>
    <n v="181"/>
    <x v="2"/>
    <n v="125"/>
    <s v="Area Harvested (Ha)"/>
    <n v="31"/>
    <n v="43500"/>
    <n v="44000"/>
    <n v="44500"/>
    <n v="44500"/>
    <n v="44125"/>
  </r>
  <r>
    <x v="41"/>
    <n v="181"/>
    <x v="3"/>
    <n v="191"/>
    <s v="Area Harvested (Ha)"/>
    <n v="31"/>
    <n v="350"/>
    <n v="350"/>
    <n v="350"/>
    <n v="350"/>
    <n v="350"/>
  </r>
  <r>
    <x v="41"/>
    <n v="181"/>
    <x v="4"/>
    <n v="195"/>
    <s v="Area Harvested (Ha)"/>
    <n v="31"/>
    <m/>
    <m/>
    <m/>
    <m/>
    <s v=" "/>
  </r>
  <r>
    <x v="41"/>
    <n v="181"/>
    <x v="5"/>
    <n v="242"/>
    <s v="Area Harvested (Ha)"/>
    <n v="31"/>
    <n v="200592"/>
    <n v="176196"/>
    <n v="275100"/>
    <n v="150000"/>
    <n v="200472"/>
  </r>
  <r>
    <x v="41"/>
    <n v="181"/>
    <x v="6"/>
    <n v="201"/>
    <s v="Area Harvested (Ha)"/>
    <n v="31"/>
    <m/>
    <m/>
    <m/>
    <m/>
    <s v=" "/>
  </r>
  <r>
    <x v="41"/>
    <n v="181"/>
    <x v="7"/>
    <n v="56"/>
    <s v="Area Harvested (Ha)"/>
    <n v="31"/>
    <n v="1729867"/>
    <n v="1712999"/>
    <n v="1445800"/>
    <n v="1730000"/>
    <n v="1654666.5"/>
  </r>
  <r>
    <x v="41"/>
    <n v="181"/>
    <x v="8"/>
    <n v="79"/>
    <s v="Area Harvested (Ha)"/>
    <n v="31"/>
    <n v="171540"/>
    <n v="233048"/>
    <n v="221703"/>
    <n v="193000"/>
    <n v="204822.75"/>
  </r>
  <r>
    <x v="41"/>
    <n v="181"/>
    <x v="9"/>
    <n v="197"/>
    <s v="Area Harvested (Ha)"/>
    <n v="31"/>
    <m/>
    <m/>
    <m/>
    <m/>
    <s v=" "/>
  </r>
  <r>
    <x v="41"/>
    <n v="181"/>
    <x v="10"/>
    <n v="489"/>
    <s v="Area Harvested (Ha)"/>
    <n v="31"/>
    <m/>
    <m/>
    <m/>
    <m/>
    <s v=" "/>
  </r>
  <r>
    <x v="41"/>
    <n v="181"/>
    <x v="11"/>
    <n v="27"/>
    <s v="Area Harvested (Ha)"/>
    <n v="31"/>
    <n v="290"/>
    <n v="250"/>
    <n v="250"/>
    <n v="250"/>
    <n v="260"/>
  </r>
  <r>
    <x v="41"/>
    <n v="181"/>
    <x v="12"/>
    <n v="83"/>
    <s v="Area Harvested (Ha)"/>
    <n v="31"/>
    <n v="162394"/>
    <n v="265192"/>
    <n v="222500"/>
    <n v="291000"/>
    <n v="235271.5"/>
  </r>
  <r>
    <x v="41"/>
    <n v="181"/>
    <x v="13"/>
    <n v="122"/>
    <s v="Area Harvested (Ha)"/>
    <n v="31"/>
    <n v="800"/>
    <n v="800"/>
    <n v="820"/>
    <n v="820"/>
    <n v="810"/>
  </r>
  <r>
    <x v="41"/>
    <n v="181"/>
    <x v="14"/>
    <n v="15"/>
    <s v="Area Harvested (Ha)"/>
    <n v="31"/>
    <n v="65454"/>
    <n v="67201"/>
    <n v="49707"/>
    <n v="10300"/>
    <n v="48165.5"/>
  </r>
  <r>
    <x v="41"/>
    <n v="181"/>
    <x v="15"/>
    <n v="137"/>
    <s v="Area Harvested (Ha)"/>
    <n v="31"/>
    <m/>
    <m/>
    <m/>
    <m/>
    <s v="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2">
  <r>
    <x v="0"/>
    <n v="7"/>
    <x v="0"/>
    <n v="486"/>
    <s v="Production (tonnes)"/>
    <n v="51"/>
    <n v="300000"/>
    <n v="300000"/>
    <n v="300000"/>
    <n v="300000"/>
    <n v="300000"/>
  </r>
  <r>
    <x v="0"/>
    <n v="7"/>
    <x v="1"/>
    <n v="176"/>
    <s v="Production (tonnes)"/>
    <n v="51"/>
    <n v="108116"/>
    <n v="100000"/>
    <n v="103701"/>
    <n v="124464"/>
    <n v="109070.25"/>
  </r>
  <r>
    <x v="0"/>
    <n v="7"/>
    <x v="2"/>
    <n v="125"/>
    <s v="Production (tonnes)"/>
    <n v="51"/>
    <n v="8606210"/>
    <n v="8810000"/>
    <n v="9730261"/>
    <n v="10057375"/>
    <n v="9300961.5"/>
  </r>
  <r>
    <x v="0"/>
    <n v="7"/>
    <x v="3"/>
    <n v="191"/>
    <s v="Production (tonnes)"/>
    <n v="51"/>
    <m/>
    <m/>
    <m/>
    <m/>
    <s v=" "/>
  </r>
  <r>
    <x v="0"/>
    <n v="7"/>
    <x v="4"/>
    <n v="195"/>
    <s v="Production (tonnes)"/>
    <n v="51"/>
    <m/>
    <m/>
    <m/>
    <m/>
    <s v=" "/>
  </r>
  <r>
    <x v="0"/>
    <n v="7"/>
    <x v="5"/>
    <n v="242"/>
    <s v="Production (tonnes)"/>
    <n v="51"/>
    <n v="66001"/>
    <n v="57000"/>
    <n v="66660"/>
    <n v="91925"/>
    <n v="70396.5"/>
  </r>
  <r>
    <x v="0"/>
    <n v="7"/>
    <x v="6"/>
    <n v="201"/>
    <s v="Production (tonnes)"/>
    <n v="51"/>
    <m/>
    <m/>
    <m/>
    <m/>
    <s v=" "/>
  </r>
  <r>
    <x v="0"/>
    <n v="7"/>
    <x v="7"/>
    <n v="56"/>
    <s v="Production (tonnes)"/>
    <n v="51"/>
    <n v="720275"/>
    <n v="566000"/>
    <n v="615894"/>
    <n v="702387"/>
    <n v="651139"/>
  </r>
  <r>
    <x v="0"/>
    <n v="7"/>
    <x v="8"/>
    <n v="79"/>
    <s v="Production (tonnes)"/>
    <n v="51"/>
    <n v="137864"/>
    <n v="145000"/>
    <n v="79345"/>
    <n v="12757"/>
    <n v="93741.5"/>
  </r>
  <r>
    <x v="0"/>
    <n v="7"/>
    <x v="9"/>
    <n v="197"/>
    <s v="Production (tonnes)"/>
    <n v="51"/>
    <m/>
    <m/>
    <m/>
    <m/>
    <s v=" "/>
  </r>
  <r>
    <x v="0"/>
    <n v="7"/>
    <x v="10"/>
    <n v="489"/>
    <s v="Production (tonnes)"/>
    <n v="51"/>
    <m/>
    <m/>
    <m/>
    <m/>
    <s v=" "/>
  </r>
  <r>
    <x v="0"/>
    <n v="7"/>
    <x v="11"/>
    <n v="27"/>
    <s v="Production (tonnes)"/>
    <n v="51"/>
    <n v="8650"/>
    <n v="9000"/>
    <n v="4635"/>
    <n v="8414"/>
    <n v="7674.75"/>
  </r>
  <r>
    <x v="0"/>
    <n v="7"/>
    <x v="12"/>
    <n v="83"/>
    <s v="Production (tonnes)"/>
    <n v="51"/>
    <m/>
    <m/>
    <m/>
    <m/>
    <s v=" "/>
  </r>
  <r>
    <x v="0"/>
    <n v="7"/>
    <x v="13"/>
    <n v="122"/>
    <s v="Production (tonnes)"/>
    <n v="51"/>
    <n v="659451"/>
    <n v="685000"/>
    <n v="949104"/>
    <n v="819772"/>
    <n v="778331.75"/>
  </r>
  <r>
    <x v="0"/>
    <n v="7"/>
    <x v="14"/>
    <n v="15"/>
    <s v="Production (tonnes)"/>
    <n v="51"/>
    <n v="4000"/>
    <n v="4000"/>
    <n v="4800"/>
    <n v="4800"/>
    <n v="4400"/>
  </r>
  <r>
    <x v="0"/>
    <n v="7"/>
    <x v="15"/>
    <n v="137"/>
    <s v="Production (tonnes)"/>
    <n v="51"/>
    <m/>
    <m/>
    <m/>
    <m/>
    <s v=" "/>
  </r>
  <r>
    <x v="1"/>
    <n v="53"/>
    <x v="0"/>
    <n v="486"/>
    <s v="Production (tonnes)"/>
    <n v="51"/>
    <n v="13500"/>
    <n v="13500"/>
    <n v="14000"/>
    <n v="14500"/>
    <n v="13875"/>
  </r>
  <r>
    <x v="1"/>
    <n v="53"/>
    <x v="1"/>
    <n v="176"/>
    <s v="Production (tonnes)"/>
    <n v="51"/>
    <n v="104564"/>
    <n v="80178"/>
    <n v="130630"/>
    <n v="143625"/>
    <n v="114749.25"/>
  </r>
  <r>
    <x v="1"/>
    <n v="53"/>
    <x v="2"/>
    <n v="125"/>
    <s v="Production (tonnes)"/>
    <n v="51"/>
    <n v="2861369"/>
    <n v="2524234"/>
    <n v="2284056"/>
    <n v="2629280"/>
    <n v="2574734.75"/>
  </r>
  <r>
    <x v="1"/>
    <n v="53"/>
    <x v="3"/>
    <n v="191"/>
    <s v="Production (tonnes)"/>
    <n v="51"/>
    <m/>
    <m/>
    <m/>
    <m/>
    <s v=" "/>
  </r>
  <r>
    <x v="1"/>
    <n v="53"/>
    <x v="4"/>
    <n v="195"/>
    <s v="Production (tonnes)"/>
    <n v="51"/>
    <m/>
    <m/>
    <m/>
    <m/>
    <s v=" "/>
  </r>
  <r>
    <x v="1"/>
    <n v="53"/>
    <x v="5"/>
    <n v="242"/>
    <s v="Production (tonnes)"/>
    <n v="51"/>
    <n v="140329"/>
    <n v="99382"/>
    <n v="114460"/>
    <n v="115562"/>
    <n v="117433.25"/>
  </r>
  <r>
    <x v="1"/>
    <n v="53"/>
    <x v="6"/>
    <n v="201"/>
    <s v="Production (tonnes)"/>
    <n v="51"/>
    <m/>
    <m/>
    <m/>
    <m/>
    <s v=" "/>
  </r>
  <r>
    <x v="1"/>
    <n v="53"/>
    <x v="7"/>
    <n v="56"/>
    <s v="Production (tonnes)"/>
    <n v="51"/>
    <n v="864698"/>
    <n v="671949"/>
    <n v="931598"/>
    <n v="1030470"/>
    <n v="874678.75"/>
  </r>
  <r>
    <x v="1"/>
    <n v="53"/>
    <x v="8"/>
    <n v="79"/>
    <s v="Production (tonnes)"/>
    <n v="51"/>
    <n v="37707"/>
    <n v="32842"/>
    <n v="35303"/>
    <n v="33984"/>
    <n v="34959"/>
  </r>
  <r>
    <x v="1"/>
    <n v="53"/>
    <x v="9"/>
    <n v="197"/>
    <s v="Production (tonnes)"/>
    <n v="51"/>
    <m/>
    <m/>
    <m/>
    <m/>
    <s v=" "/>
  </r>
  <r>
    <x v="1"/>
    <n v="53"/>
    <x v="10"/>
    <n v="489"/>
    <s v="Production (tonnes)"/>
    <n v="51"/>
    <m/>
    <m/>
    <m/>
    <m/>
    <s v=" "/>
  </r>
  <r>
    <x v="1"/>
    <n v="53"/>
    <x v="11"/>
    <n v="27"/>
    <s v="Production (tonnes)"/>
    <n v="51"/>
    <n v="78329"/>
    <n v="70972"/>
    <n v="72960"/>
    <n v="99299"/>
    <n v="80390"/>
  </r>
  <r>
    <x v="1"/>
    <n v="53"/>
    <x v="12"/>
    <n v="83"/>
    <s v="Production (tonnes)"/>
    <n v="51"/>
    <n v="169235"/>
    <n v="156333"/>
    <n v="117322"/>
    <n v="132448"/>
    <n v="143834.5"/>
  </r>
  <r>
    <x v="1"/>
    <n v="53"/>
    <x v="13"/>
    <n v="122"/>
    <s v="Production (tonnes)"/>
    <n v="51"/>
    <n v="64005"/>
    <n v="53830"/>
    <n v="67873"/>
    <n v="69520"/>
    <n v="63807"/>
  </r>
  <r>
    <x v="1"/>
    <n v="53"/>
    <x v="14"/>
    <n v="15"/>
    <s v="Production (tonnes)"/>
    <n v="51"/>
    <m/>
    <m/>
    <m/>
    <m/>
    <s v=" "/>
  </r>
  <r>
    <x v="1"/>
    <n v="53"/>
    <x v="15"/>
    <n v="137"/>
    <s v="Production (tonnes)"/>
    <n v="51"/>
    <n v="2083785"/>
    <n v="2239757"/>
    <n v="1682190"/>
    <n v="1802944"/>
    <n v="1952169"/>
  </r>
  <r>
    <x v="2"/>
    <n v="20"/>
    <x v="0"/>
    <n v="486"/>
    <s v="Production (tonnes)"/>
    <n v="51"/>
    <m/>
    <m/>
    <m/>
    <m/>
    <s v=" "/>
  </r>
  <r>
    <x v="2"/>
    <n v="20"/>
    <x v="1"/>
    <n v="176"/>
    <s v="Production (tonnes)"/>
    <n v="51"/>
    <m/>
    <m/>
    <m/>
    <m/>
    <s v=" "/>
  </r>
  <r>
    <x v="2"/>
    <n v="20"/>
    <x v="2"/>
    <n v="125"/>
    <s v="Production (tonnes)"/>
    <n v="51"/>
    <m/>
    <m/>
    <m/>
    <m/>
    <s v=" "/>
  </r>
  <r>
    <x v="2"/>
    <n v="20"/>
    <x v="3"/>
    <n v="191"/>
    <s v="Production (tonnes)"/>
    <n v="51"/>
    <m/>
    <m/>
    <m/>
    <m/>
    <s v=" "/>
  </r>
  <r>
    <x v="2"/>
    <n v="20"/>
    <x v="4"/>
    <n v="195"/>
    <s v="Production (tonnes)"/>
    <n v="51"/>
    <m/>
    <m/>
    <m/>
    <m/>
    <s v=" "/>
  </r>
  <r>
    <x v="2"/>
    <n v="20"/>
    <x v="5"/>
    <n v="242"/>
    <s v="Production (tonnes)"/>
    <n v="51"/>
    <n v="600"/>
    <n v="600"/>
    <n v="600"/>
    <n v="600"/>
    <n v="600"/>
  </r>
  <r>
    <x v="2"/>
    <n v="20"/>
    <x v="6"/>
    <n v="201"/>
    <s v="Production (tonnes)"/>
    <n v="51"/>
    <m/>
    <m/>
    <m/>
    <m/>
    <s v=" "/>
  </r>
  <r>
    <x v="2"/>
    <n v="20"/>
    <x v="7"/>
    <n v="56"/>
    <s v="Production (tonnes)"/>
    <n v="51"/>
    <n v="1608"/>
    <n v="10929"/>
    <n v="12000"/>
    <n v="12000"/>
    <n v="9134.25"/>
  </r>
  <r>
    <x v="2"/>
    <n v="20"/>
    <x v="8"/>
    <n v="79"/>
    <s v="Production (tonnes)"/>
    <n v="51"/>
    <n v="120"/>
    <n v="120"/>
    <n v="125"/>
    <n v="125"/>
    <n v="122.5"/>
  </r>
  <r>
    <x v="2"/>
    <n v="20"/>
    <x v="9"/>
    <n v="197"/>
    <s v="Production (tonnes)"/>
    <n v="51"/>
    <m/>
    <m/>
    <m/>
    <m/>
    <s v=" "/>
  </r>
  <r>
    <x v="2"/>
    <n v="20"/>
    <x v="10"/>
    <n v="489"/>
    <s v="Production (tonnes)"/>
    <n v="51"/>
    <m/>
    <m/>
    <m/>
    <m/>
    <s v=" "/>
  </r>
  <r>
    <x v="2"/>
    <n v="20"/>
    <x v="11"/>
    <n v="27"/>
    <s v="Production (tonnes)"/>
    <n v="51"/>
    <m/>
    <m/>
    <m/>
    <m/>
    <s v=" "/>
  </r>
  <r>
    <x v="2"/>
    <n v="20"/>
    <x v="12"/>
    <n v="83"/>
    <s v="Production (tonnes)"/>
    <n v="51"/>
    <n v="18316"/>
    <n v="26125"/>
    <n v="25290"/>
    <n v="25290"/>
    <n v="23755.25"/>
  </r>
  <r>
    <x v="2"/>
    <n v="20"/>
    <x v="13"/>
    <n v="122"/>
    <s v="Production (tonnes)"/>
    <n v="51"/>
    <m/>
    <m/>
    <m/>
    <m/>
    <s v=" "/>
  </r>
  <r>
    <x v="2"/>
    <n v="20"/>
    <x v="14"/>
    <n v="15"/>
    <s v="Production (tonnes)"/>
    <n v="51"/>
    <n v="550"/>
    <n v="550"/>
    <n v="600"/>
    <n v="600"/>
    <n v="575"/>
  </r>
  <r>
    <x v="2"/>
    <n v="20"/>
    <x v="15"/>
    <n v="137"/>
    <s v="Production (tonnes)"/>
    <n v="51"/>
    <m/>
    <m/>
    <m/>
    <m/>
    <s v=" "/>
  </r>
  <r>
    <x v="3"/>
    <n v="233"/>
    <x v="0"/>
    <n v="486"/>
    <s v="Production (tonnes)"/>
    <n v="51"/>
    <m/>
    <m/>
    <m/>
    <m/>
    <s v=" "/>
  </r>
  <r>
    <x v="3"/>
    <n v="233"/>
    <x v="1"/>
    <n v="176"/>
    <s v="Production (tonnes)"/>
    <n v="51"/>
    <m/>
    <m/>
    <m/>
    <m/>
    <s v=" "/>
  </r>
  <r>
    <x v="3"/>
    <n v="233"/>
    <x v="2"/>
    <n v="125"/>
    <s v="Production (tonnes)"/>
    <n v="51"/>
    <n v="2000"/>
    <n v="2000"/>
    <n v="4606"/>
    <n v="4500"/>
    <n v="3276.5"/>
  </r>
  <r>
    <x v="3"/>
    <n v="233"/>
    <x v="3"/>
    <n v="191"/>
    <s v="Production (tonnes)"/>
    <n v="51"/>
    <m/>
    <m/>
    <m/>
    <m/>
    <s v=" "/>
  </r>
  <r>
    <x v="3"/>
    <n v="233"/>
    <x v="4"/>
    <n v="195"/>
    <s v="Production (tonnes)"/>
    <n v="51"/>
    <n v="444712"/>
    <n v="436156"/>
    <n v="253190"/>
    <n v="300000"/>
    <n v="358514.5"/>
  </r>
  <r>
    <x v="3"/>
    <n v="233"/>
    <x v="5"/>
    <n v="242"/>
    <s v="Production (tonnes)"/>
    <n v="51"/>
    <n v="220525"/>
    <n v="215447"/>
    <n v="244922"/>
    <n v="300000"/>
    <n v="245223.5"/>
  </r>
  <r>
    <x v="3"/>
    <n v="233"/>
    <x v="6"/>
    <n v="201"/>
    <s v="Production (tonnes)"/>
    <n v="51"/>
    <m/>
    <m/>
    <m/>
    <m/>
    <s v=" "/>
  </r>
  <r>
    <x v="3"/>
    <n v="233"/>
    <x v="7"/>
    <n v="56"/>
    <s v="Production (tonnes)"/>
    <n v="51"/>
    <n v="799052"/>
    <n v="866664"/>
    <n v="553874"/>
    <n v="1013634"/>
    <n v="808306"/>
  </r>
  <r>
    <x v="3"/>
    <n v="233"/>
    <x v="8"/>
    <n v="79"/>
    <s v="Production (tonnes)"/>
    <n v="51"/>
    <n v="1196253"/>
    <n v="1175040"/>
    <n v="966016"/>
    <n v="1255189"/>
    <n v="1148124.5"/>
  </r>
  <r>
    <x v="3"/>
    <n v="233"/>
    <x v="9"/>
    <n v="197"/>
    <s v="Production (tonnes)"/>
    <n v="51"/>
    <m/>
    <m/>
    <m/>
    <m/>
    <s v=" "/>
  </r>
  <r>
    <x v="3"/>
    <n v="233"/>
    <x v="10"/>
    <n v="489"/>
    <s v="Production (tonnes)"/>
    <n v="51"/>
    <m/>
    <m/>
    <m/>
    <m/>
    <s v=" "/>
  </r>
  <r>
    <x v="3"/>
    <n v="233"/>
    <x v="11"/>
    <n v="27"/>
    <s v="Production (tonnes)"/>
    <n v="51"/>
    <n v="93516"/>
    <n v="113700"/>
    <n v="68916"/>
    <n v="162152"/>
    <n v="109571"/>
  </r>
  <r>
    <x v="3"/>
    <n v="233"/>
    <x v="12"/>
    <n v="83"/>
    <s v="Production (tonnes)"/>
    <n v="51"/>
    <n v="1552911"/>
    <n v="1515770"/>
    <n v="1507162"/>
    <n v="1875046"/>
    <n v="1612722.25"/>
  </r>
  <r>
    <x v="3"/>
    <n v="233"/>
    <x v="13"/>
    <n v="122"/>
    <s v="Production (tonnes)"/>
    <n v="51"/>
    <n v="70815"/>
    <n v="81434"/>
    <n v="61916"/>
    <n v="65000"/>
    <n v="69791.25"/>
  </r>
  <r>
    <x v="3"/>
    <n v="233"/>
    <x v="14"/>
    <n v="15"/>
    <s v="Production (tonnes)"/>
    <n v="51"/>
    <m/>
    <m/>
    <m/>
    <m/>
    <s v=" "/>
  </r>
  <r>
    <x v="3"/>
    <n v="233"/>
    <x v="15"/>
    <n v="137"/>
    <s v="Production (tonnes)"/>
    <n v="51"/>
    <n v="18322"/>
    <n v="22157"/>
    <n v="19684"/>
    <n v="20000"/>
    <n v="20040.75"/>
  </r>
  <r>
    <x v="4"/>
    <n v="29"/>
    <x v="0"/>
    <n v="486"/>
    <s v="Production (tonnes)"/>
    <n v="51"/>
    <n v="1720000"/>
    <n v="1780000"/>
    <n v="1850000"/>
    <n v="1850000"/>
    <n v="1800000"/>
  </r>
  <r>
    <x v="4"/>
    <n v="29"/>
    <x v="1"/>
    <n v="176"/>
    <s v="Production (tonnes)"/>
    <n v="51"/>
    <n v="250000"/>
    <n v="208951"/>
    <n v="205196"/>
    <n v="205196"/>
    <n v="217335.75"/>
  </r>
  <r>
    <x v="4"/>
    <n v="29"/>
    <x v="2"/>
    <n v="125"/>
    <s v="Production (tonnes)"/>
    <n v="51"/>
    <n v="700000"/>
    <n v="571114"/>
    <n v="558557"/>
    <n v="558557"/>
    <n v="597057"/>
  </r>
  <r>
    <x v="4"/>
    <n v="29"/>
    <x v="3"/>
    <n v="191"/>
    <s v="Production (tonnes)"/>
    <n v="51"/>
    <m/>
    <m/>
    <m/>
    <m/>
    <s v=" "/>
  </r>
  <r>
    <x v="4"/>
    <n v="29"/>
    <x v="4"/>
    <n v="195"/>
    <s v="Production (tonnes)"/>
    <n v="51"/>
    <m/>
    <m/>
    <m/>
    <m/>
    <s v=" "/>
  </r>
  <r>
    <x v="4"/>
    <n v="29"/>
    <x v="5"/>
    <n v="242"/>
    <s v="Production (tonnes)"/>
    <n v="51"/>
    <n v="8800"/>
    <n v="9200"/>
    <n v="9500"/>
    <n v="9500"/>
    <n v="9250"/>
  </r>
  <r>
    <x v="4"/>
    <n v="29"/>
    <x v="6"/>
    <n v="201"/>
    <s v="Production (tonnes)"/>
    <n v="51"/>
    <m/>
    <m/>
    <m/>
    <m/>
    <s v=" "/>
  </r>
  <r>
    <x v="4"/>
    <n v="29"/>
    <x v="7"/>
    <n v="56"/>
    <s v="Production (tonnes)"/>
    <n v="51"/>
    <n v="135000"/>
    <n v="116825"/>
    <n v="115507"/>
    <n v="115507"/>
    <n v="120709.75"/>
  </r>
  <r>
    <x v="4"/>
    <n v="29"/>
    <x v="8"/>
    <n v="79"/>
    <s v="Production (tonnes)"/>
    <n v="51"/>
    <n v="7754"/>
    <n v="10756"/>
    <n v="11500"/>
    <n v="11500"/>
    <n v="10377.5"/>
  </r>
  <r>
    <x v="4"/>
    <n v="29"/>
    <x v="9"/>
    <n v="197"/>
    <s v="Production (tonnes)"/>
    <n v="51"/>
    <n v="1800"/>
    <n v="1800"/>
    <n v="1800"/>
    <n v="1800"/>
    <n v="1800"/>
  </r>
  <r>
    <x v="4"/>
    <n v="29"/>
    <x v="10"/>
    <n v="489"/>
    <s v="Production (tonnes)"/>
    <n v="51"/>
    <m/>
    <m/>
    <m/>
    <m/>
    <s v=" "/>
  </r>
  <r>
    <x v="4"/>
    <n v="29"/>
    <x v="11"/>
    <n v="27"/>
    <s v="Production (tonnes)"/>
    <n v="51"/>
    <n v="67947"/>
    <n v="68311"/>
    <n v="70911"/>
    <n v="70911"/>
    <n v="69520"/>
  </r>
  <r>
    <x v="4"/>
    <n v="29"/>
    <x v="12"/>
    <n v="83"/>
    <s v="Production (tonnes)"/>
    <n v="51"/>
    <n v="67947"/>
    <n v="82249"/>
    <n v="85565"/>
    <n v="85565"/>
    <n v="80331.5"/>
  </r>
  <r>
    <x v="4"/>
    <n v="29"/>
    <x v="13"/>
    <n v="122"/>
    <s v="Production (tonnes)"/>
    <n v="51"/>
    <n v="880000"/>
    <n v="837311"/>
    <n v="873663"/>
    <n v="873663"/>
    <n v="866159.25"/>
  </r>
  <r>
    <x v="4"/>
    <n v="29"/>
    <x v="14"/>
    <n v="15"/>
    <s v="Production (tonnes)"/>
    <n v="51"/>
    <n v="9000"/>
    <n v="8007"/>
    <n v="7987"/>
    <n v="7987"/>
    <n v="8245.25"/>
  </r>
  <r>
    <x v="4"/>
    <n v="29"/>
    <x v="15"/>
    <n v="137"/>
    <s v="Production (tonnes)"/>
    <n v="51"/>
    <n v="10000"/>
    <n v="9912"/>
    <n v="9901"/>
    <n v="9901"/>
    <n v="9928.5"/>
  </r>
  <r>
    <x v="5"/>
    <n v="32"/>
    <x v="0"/>
    <n v="486"/>
    <s v="Production (tonnes)"/>
    <n v="51"/>
    <n v="815375"/>
    <n v="820000"/>
    <n v="820000"/>
    <n v="820000"/>
    <n v="818843.75"/>
  </r>
  <r>
    <x v="5"/>
    <n v="32"/>
    <x v="1"/>
    <n v="176"/>
    <s v="Production (tonnes)"/>
    <n v="51"/>
    <n v="234218"/>
    <n v="248100"/>
    <n v="250000"/>
    <n v="250000"/>
    <n v="245579.5"/>
  </r>
  <r>
    <x v="5"/>
    <n v="32"/>
    <x v="2"/>
    <n v="125"/>
    <s v="Production (tonnes)"/>
    <n v="51"/>
    <n v="2393801"/>
    <n v="2652176"/>
    <n v="2500000"/>
    <n v="2500000"/>
    <n v="2511494.25"/>
  </r>
  <r>
    <x v="5"/>
    <n v="32"/>
    <x v="3"/>
    <n v="191"/>
    <s v="Production (tonnes)"/>
    <n v="51"/>
    <m/>
    <m/>
    <m/>
    <m/>
    <s v=" "/>
  </r>
  <r>
    <x v="5"/>
    <n v="32"/>
    <x v="4"/>
    <n v="195"/>
    <s v="Production (tonnes)"/>
    <n v="51"/>
    <n v="92609"/>
    <n v="108406"/>
    <n v="100000"/>
    <n v="100000"/>
    <n v="100253.75"/>
  </r>
  <r>
    <x v="5"/>
    <n v="32"/>
    <x v="5"/>
    <n v="242"/>
    <s v="Production (tonnes)"/>
    <n v="51"/>
    <n v="253953"/>
    <n v="164000"/>
    <n v="160000"/>
    <n v="160000"/>
    <n v="184488.25"/>
  </r>
  <r>
    <x v="5"/>
    <n v="32"/>
    <x v="6"/>
    <n v="201"/>
    <s v="Production (tonnes)"/>
    <n v="51"/>
    <m/>
    <m/>
    <m/>
    <m/>
    <s v=" "/>
  </r>
  <r>
    <x v="5"/>
    <n v="32"/>
    <x v="7"/>
    <n v="56"/>
    <s v="Production (tonnes)"/>
    <n v="51"/>
    <n v="1050396"/>
    <n v="1249489"/>
    <n v="1200000"/>
    <n v="1200000"/>
    <n v="1174971.25"/>
  </r>
  <r>
    <x v="5"/>
    <n v="32"/>
    <x v="8"/>
    <n v="79"/>
    <s v="Production (tonnes)"/>
    <n v="51"/>
    <n v="60000"/>
    <n v="60000"/>
    <n v="60000"/>
    <n v="60000"/>
    <n v="60000"/>
  </r>
  <r>
    <x v="5"/>
    <n v="32"/>
    <x v="9"/>
    <n v="197"/>
    <s v="Production (tonnes)"/>
    <n v="51"/>
    <m/>
    <m/>
    <m/>
    <m/>
    <s v=" "/>
  </r>
  <r>
    <x v="5"/>
    <n v="32"/>
    <x v="10"/>
    <n v="489"/>
    <s v="Production (tonnes)"/>
    <n v="51"/>
    <n v="1355660"/>
    <n v="1400000"/>
    <n v="1400000"/>
    <n v="1400000"/>
    <n v="1388915"/>
  </r>
  <r>
    <x v="5"/>
    <n v="32"/>
    <x v="11"/>
    <n v="27"/>
    <s v="Production (tonnes)"/>
    <n v="51"/>
    <n v="58369"/>
    <n v="64525"/>
    <n v="65000"/>
    <n v="65000"/>
    <n v="63223.5"/>
  </r>
  <r>
    <x v="5"/>
    <n v="32"/>
    <x v="12"/>
    <n v="83"/>
    <s v="Production (tonnes)"/>
    <n v="51"/>
    <n v="523484"/>
    <n v="600000"/>
    <n v="600000"/>
    <n v="600000"/>
    <n v="580871"/>
  </r>
  <r>
    <x v="5"/>
    <n v="32"/>
    <x v="13"/>
    <n v="122"/>
    <s v="Production (tonnes)"/>
    <n v="51"/>
    <n v="206447"/>
    <n v="221342"/>
    <n v="200000"/>
    <n v="200000"/>
    <n v="206947.25"/>
  </r>
  <r>
    <x v="5"/>
    <n v="32"/>
    <x v="14"/>
    <n v="15"/>
    <s v="Production (tonnes)"/>
    <n v="51"/>
    <n v="400"/>
    <n v="400"/>
    <n v="400"/>
    <n v="400"/>
    <n v="400"/>
  </r>
  <r>
    <x v="5"/>
    <n v="32"/>
    <x v="15"/>
    <n v="137"/>
    <s v="Production (tonnes)"/>
    <n v="51"/>
    <n v="343270"/>
    <n v="366808"/>
    <n v="350000"/>
    <n v="350000"/>
    <n v="352519.5"/>
  </r>
  <r>
    <x v="6"/>
    <n v="37"/>
    <x v="0"/>
    <n v="486"/>
    <s v="Production (tonnes)"/>
    <n v="51"/>
    <n v="112000"/>
    <n v="115000"/>
    <n v="120000"/>
    <n v="120000"/>
    <n v="116750"/>
  </r>
  <r>
    <x v="6"/>
    <n v="37"/>
    <x v="1"/>
    <n v="176"/>
    <s v="Production (tonnes)"/>
    <n v="51"/>
    <m/>
    <m/>
    <m/>
    <m/>
    <s v=" "/>
  </r>
  <r>
    <x v="6"/>
    <n v="37"/>
    <x v="2"/>
    <n v="125"/>
    <s v="Production (tonnes)"/>
    <n v="51"/>
    <n v="578200"/>
    <n v="572000"/>
    <n v="597843"/>
    <n v="621757"/>
    <n v="592450"/>
  </r>
  <r>
    <x v="6"/>
    <n v="37"/>
    <x v="3"/>
    <n v="191"/>
    <s v="Production (tonnes)"/>
    <n v="51"/>
    <m/>
    <m/>
    <m/>
    <m/>
    <s v=" "/>
  </r>
  <r>
    <x v="6"/>
    <n v="37"/>
    <x v="4"/>
    <n v="195"/>
    <s v="Production (tonnes)"/>
    <n v="51"/>
    <m/>
    <m/>
    <m/>
    <m/>
    <s v=" "/>
  </r>
  <r>
    <x v="6"/>
    <n v="37"/>
    <x v="5"/>
    <n v="242"/>
    <s v="Production (tonnes)"/>
    <n v="51"/>
    <n v="145400"/>
    <n v="146100"/>
    <n v="156374"/>
    <n v="159501"/>
    <n v="151843.75"/>
  </r>
  <r>
    <x v="6"/>
    <n v="37"/>
    <x v="6"/>
    <n v="201"/>
    <s v="Production (tonnes)"/>
    <n v="51"/>
    <m/>
    <m/>
    <m/>
    <m/>
    <s v=" "/>
  </r>
  <r>
    <x v="6"/>
    <n v="37"/>
    <x v="7"/>
    <n v="56"/>
    <s v="Production (tonnes)"/>
    <n v="51"/>
    <n v="131000"/>
    <n v="131000"/>
    <n v="139776"/>
    <n v="146765"/>
    <n v="137135.25"/>
  </r>
  <r>
    <x v="6"/>
    <n v="37"/>
    <x v="8"/>
    <n v="79"/>
    <s v="Production (tonnes)"/>
    <n v="51"/>
    <n v="10000"/>
    <n v="10000"/>
    <n v="10000"/>
    <n v="10000"/>
    <n v="10000"/>
  </r>
  <r>
    <x v="6"/>
    <n v="37"/>
    <x v="9"/>
    <n v="197"/>
    <s v="Production (tonnes)"/>
    <n v="51"/>
    <m/>
    <m/>
    <m/>
    <m/>
    <s v=" "/>
  </r>
  <r>
    <x v="6"/>
    <n v="37"/>
    <x v="10"/>
    <n v="489"/>
    <s v="Production (tonnes)"/>
    <n v="51"/>
    <n v="81000"/>
    <n v="81000"/>
    <n v="82000"/>
    <n v="82000"/>
    <n v="81500"/>
  </r>
  <r>
    <x v="6"/>
    <n v="37"/>
    <x v="11"/>
    <n v="27"/>
    <s v="Production (tonnes)"/>
    <n v="51"/>
    <n v="46200"/>
    <n v="40000"/>
    <n v="37595"/>
    <n v="37971"/>
    <n v="40441.5"/>
  </r>
  <r>
    <x v="6"/>
    <n v="37"/>
    <x v="12"/>
    <n v="83"/>
    <s v="Production (tonnes)"/>
    <n v="51"/>
    <n v="43000"/>
    <n v="45000"/>
    <n v="49199"/>
    <n v="40791"/>
    <n v="44497.5"/>
  </r>
  <r>
    <x v="6"/>
    <n v="37"/>
    <x v="13"/>
    <n v="122"/>
    <s v="Production (tonnes)"/>
    <n v="51"/>
    <m/>
    <m/>
    <m/>
    <m/>
    <s v=" "/>
  </r>
  <r>
    <x v="6"/>
    <n v="37"/>
    <x v="14"/>
    <n v="15"/>
    <s v="Production (tonnes)"/>
    <n v="51"/>
    <m/>
    <m/>
    <m/>
    <m/>
    <s v=" "/>
  </r>
  <r>
    <x v="6"/>
    <n v="37"/>
    <x v="15"/>
    <n v="137"/>
    <s v="Production (tonnes)"/>
    <n v="51"/>
    <n v="350000"/>
    <n v="370000"/>
    <n v="370000"/>
    <n v="370000"/>
    <n v="365000"/>
  </r>
  <r>
    <x v="7"/>
    <n v="39"/>
    <x v="0"/>
    <n v="486"/>
    <s v="Production (tonnes)"/>
    <n v="51"/>
    <m/>
    <m/>
    <m/>
    <m/>
    <s v=" "/>
  </r>
  <r>
    <x v="7"/>
    <n v="39"/>
    <x v="1"/>
    <n v="176"/>
    <s v="Production (tonnes)"/>
    <n v="51"/>
    <n v="78000"/>
    <n v="78000"/>
    <n v="65384"/>
    <n v="62992"/>
    <n v="71094"/>
  </r>
  <r>
    <x v="7"/>
    <n v="39"/>
    <x v="2"/>
    <n v="125"/>
    <s v="Production (tonnes)"/>
    <n v="51"/>
    <n v="300000"/>
    <n v="280000"/>
    <n v="249564"/>
    <n v="161187"/>
    <n v="247687.75"/>
  </r>
  <r>
    <x v="7"/>
    <n v="39"/>
    <x v="3"/>
    <n v="191"/>
    <s v="Production (tonnes)"/>
    <n v="51"/>
    <m/>
    <m/>
    <m/>
    <m/>
    <s v=" "/>
  </r>
  <r>
    <x v="7"/>
    <n v="39"/>
    <x v="4"/>
    <n v="195"/>
    <s v="Production (tonnes)"/>
    <n v="51"/>
    <m/>
    <m/>
    <m/>
    <m/>
    <s v=" "/>
  </r>
  <r>
    <x v="7"/>
    <n v="39"/>
    <x v="5"/>
    <n v="242"/>
    <s v="Production (tonnes)"/>
    <n v="51"/>
    <n v="450000"/>
    <n v="450000"/>
    <n v="222276"/>
    <n v="403210"/>
    <n v="381371.5"/>
  </r>
  <r>
    <x v="7"/>
    <n v="39"/>
    <x v="6"/>
    <n v="201"/>
    <s v="Production (tonnes)"/>
    <n v="51"/>
    <m/>
    <m/>
    <m/>
    <m/>
    <s v=" "/>
  </r>
  <r>
    <x v="7"/>
    <n v="39"/>
    <x v="7"/>
    <n v="56"/>
    <s v="Production (tonnes)"/>
    <n v="51"/>
    <n v="201305"/>
    <n v="183946"/>
    <n v="201257"/>
    <n v="225993"/>
    <n v="203125.25"/>
  </r>
  <r>
    <x v="7"/>
    <n v="39"/>
    <x v="8"/>
    <n v="79"/>
    <s v="Production (tonnes)"/>
    <n v="51"/>
    <n v="578303"/>
    <n v="589754"/>
    <n v="495486"/>
    <n v="523162"/>
    <n v="546676.25"/>
  </r>
  <r>
    <x v="7"/>
    <n v="39"/>
    <x v="9"/>
    <n v="197"/>
    <s v="Production (tonnes)"/>
    <n v="51"/>
    <m/>
    <m/>
    <m/>
    <m/>
    <s v=" "/>
  </r>
  <r>
    <x v="7"/>
    <n v="39"/>
    <x v="10"/>
    <n v="489"/>
    <s v="Production (tonnes)"/>
    <n v="51"/>
    <m/>
    <m/>
    <m/>
    <m/>
    <s v=" "/>
  </r>
  <r>
    <x v="7"/>
    <n v="39"/>
    <x v="11"/>
    <n v="27"/>
    <s v="Production (tonnes)"/>
    <n v="51"/>
    <n v="148702"/>
    <n v="106572"/>
    <n v="106379"/>
    <n v="169764"/>
    <n v="132854.25"/>
  </r>
  <r>
    <x v="7"/>
    <n v="39"/>
    <x v="12"/>
    <n v="83"/>
    <s v="Production (tonnes)"/>
    <n v="51"/>
    <n v="582565"/>
    <n v="693579"/>
    <n v="576571"/>
    <n v="685430"/>
    <n v="634536.25"/>
  </r>
  <r>
    <x v="7"/>
    <n v="39"/>
    <x v="13"/>
    <n v="122"/>
    <s v="Production (tonnes)"/>
    <n v="51"/>
    <n v="64000"/>
    <n v="64000"/>
    <n v="65000"/>
    <n v="75000"/>
    <n v="67000"/>
  </r>
  <r>
    <x v="7"/>
    <n v="39"/>
    <x v="14"/>
    <n v="15"/>
    <s v="Production (tonnes)"/>
    <n v="51"/>
    <n v="3603"/>
    <n v="1865"/>
    <n v="8393"/>
    <n v="8100"/>
    <n v="5490.25"/>
  </r>
  <r>
    <x v="7"/>
    <n v="39"/>
    <x v="15"/>
    <n v="137"/>
    <s v="Production (tonnes)"/>
    <n v="51"/>
    <n v="250000"/>
    <n v="275000"/>
    <n v="320000"/>
    <n v="405000"/>
    <n v="312500"/>
  </r>
  <r>
    <x v="8"/>
    <n v="46"/>
    <x v="0"/>
    <n v="486"/>
    <s v="Production (tonnes)"/>
    <n v="51"/>
    <n v="88000"/>
    <n v="88000"/>
    <n v="87000"/>
    <n v="88000"/>
    <n v="87750"/>
  </r>
  <r>
    <x v="8"/>
    <n v="46"/>
    <x v="1"/>
    <n v="176"/>
    <s v="Production (tonnes)"/>
    <n v="51"/>
    <n v="3500"/>
    <n v="3600"/>
    <n v="3500"/>
    <n v="3600"/>
    <n v="3550"/>
  </r>
  <r>
    <x v="8"/>
    <n v="46"/>
    <x v="2"/>
    <n v="125"/>
    <s v="Production (tonnes)"/>
    <n v="51"/>
    <n v="935000"/>
    <n v="1000000"/>
    <n v="950000"/>
    <n v="1000000"/>
    <n v="971250"/>
  </r>
  <r>
    <x v="8"/>
    <n v="46"/>
    <x v="3"/>
    <n v="191"/>
    <s v="Production (tonnes)"/>
    <n v="51"/>
    <m/>
    <m/>
    <m/>
    <m/>
    <s v=" "/>
  </r>
  <r>
    <x v="8"/>
    <n v="46"/>
    <x v="4"/>
    <n v="195"/>
    <s v="Production (tonnes)"/>
    <n v="51"/>
    <m/>
    <m/>
    <m/>
    <m/>
    <s v=" "/>
  </r>
  <r>
    <x v="8"/>
    <n v="46"/>
    <x v="5"/>
    <n v="242"/>
    <s v="Production (tonnes)"/>
    <n v="51"/>
    <n v="25000"/>
    <n v="25000"/>
    <n v="23000"/>
    <n v="23000"/>
    <n v="24000"/>
  </r>
  <r>
    <x v="8"/>
    <n v="46"/>
    <x v="6"/>
    <n v="201"/>
    <s v="Production (tonnes)"/>
    <n v="51"/>
    <m/>
    <m/>
    <m/>
    <m/>
    <s v=" "/>
  </r>
  <r>
    <x v="8"/>
    <n v="46"/>
    <x v="7"/>
    <n v="56"/>
    <s v="Production (tonnes)"/>
    <n v="51"/>
    <n v="8000"/>
    <n v="8000"/>
    <n v="8000"/>
    <n v="8200"/>
    <n v="8050"/>
  </r>
  <r>
    <x v="8"/>
    <n v="46"/>
    <x v="8"/>
    <n v="79"/>
    <s v="Production (tonnes)"/>
    <n v="51"/>
    <n v="9500"/>
    <n v="9500"/>
    <n v="8500"/>
    <n v="9500"/>
    <n v="9250"/>
  </r>
  <r>
    <x v="8"/>
    <n v="46"/>
    <x v="9"/>
    <n v="197"/>
    <s v="Production (tonnes)"/>
    <n v="51"/>
    <m/>
    <m/>
    <m/>
    <m/>
    <s v=" "/>
  </r>
  <r>
    <x v="8"/>
    <n v="46"/>
    <x v="10"/>
    <n v="489"/>
    <s v="Production (tonnes)"/>
    <n v="51"/>
    <n v="65000"/>
    <n v="65000"/>
    <n v="63000"/>
    <n v="65000"/>
    <n v="64500"/>
  </r>
  <r>
    <x v="8"/>
    <n v="46"/>
    <x v="11"/>
    <n v="27"/>
    <s v="Production (tonnes)"/>
    <n v="51"/>
    <n v="1400"/>
    <n v="1400"/>
    <n v="1300"/>
    <n v="1400"/>
    <n v="1375"/>
  </r>
  <r>
    <x v="8"/>
    <n v="46"/>
    <x v="12"/>
    <n v="83"/>
    <s v="Production (tonnes)"/>
    <n v="51"/>
    <m/>
    <m/>
    <m/>
    <m/>
    <s v=" "/>
  </r>
  <r>
    <x v="8"/>
    <n v="46"/>
    <x v="13"/>
    <n v="122"/>
    <s v="Production (tonnes)"/>
    <n v="51"/>
    <n v="6000"/>
    <n v="6000"/>
    <n v="5800"/>
    <n v="6000"/>
    <n v="5950"/>
  </r>
  <r>
    <x v="8"/>
    <n v="46"/>
    <x v="14"/>
    <n v="15"/>
    <s v="Production (tonnes)"/>
    <n v="51"/>
    <m/>
    <m/>
    <m/>
    <m/>
    <s v=" "/>
  </r>
  <r>
    <x v="8"/>
    <n v="46"/>
    <x v="15"/>
    <n v="137"/>
    <s v="Production (tonnes)"/>
    <n v="51"/>
    <n v="12000"/>
    <n v="12000"/>
    <n v="11000"/>
    <n v="12000"/>
    <n v="11750"/>
  </r>
  <r>
    <x v="9"/>
    <n v="107"/>
    <x v="0"/>
    <n v="486"/>
    <s v="Production (tonnes)"/>
    <n v="51"/>
    <n v="304045"/>
    <n v="358272"/>
    <n v="360000"/>
    <n v="360000"/>
    <n v="345579.25"/>
  </r>
  <r>
    <x v="9"/>
    <n v="107"/>
    <x v="1"/>
    <n v="176"/>
    <s v="Production (tonnes)"/>
    <n v="51"/>
    <n v="25000"/>
    <n v="25133"/>
    <n v="25538"/>
    <n v="32689"/>
    <n v="27090"/>
  </r>
  <r>
    <x v="9"/>
    <n v="107"/>
    <x v="2"/>
    <n v="125"/>
    <s v="Production (tonnes)"/>
    <n v="51"/>
    <n v="2197985"/>
    <n v="2267137"/>
    <n v="2342158"/>
    <n v="2951160"/>
    <n v="2439610"/>
  </r>
  <r>
    <x v="9"/>
    <n v="107"/>
    <x v="3"/>
    <n v="191"/>
    <s v="Production (tonnes)"/>
    <n v="51"/>
    <m/>
    <m/>
    <m/>
    <m/>
    <s v=" "/>
  </r>
  <r>
    <x v="9"/>
    <n v="107"/>
    <x v="4"/>
    <n v="195"/>
    <s v="Production (tonnes)"/>
    <n v="51"/>
    <m/>
    <m/>
    <m/>
    <m/>
    <s v=" "/>
  </r>
  <r>
    <x v="9"/>
    <n v="107"/>
    <x v="5"/>
    <n v="242"/>
    <s v="Production (tonnes)"/>
    <n v="51"/>
    <n v="67239"/>
    <n v="69239"/>
    <n v="69256"/>
    <n v="49885"/>
    <n v="63904.75"/>
  </r>
  <r>
    <x v="9"/>
    <n v="107"/>
    <x v="6"/>
    <n v="201"/>
    <s v="Production (tonnes)"/>
    <n v="51"/>
    <m/>
    <m/>
    <m/>
    <m/>
    <s v=" "/>
  </r>
  <r>
    <x v="9"/>
    <n v="107"/>
    <x v="7"/>
    <n v="56"/>
    <s v="Production (tonnes)"/>
    <n v="51"/>
    <n v="640213"/>
    <n v="638753"/>
    <n v="531940"/>
    <n v="681000"/>
    <n v="622976.5"/>
  </r>
  <r>
    <x v="9"/>
    <n v="107"/>
    <x v="8"/>
    <n v="79"/>
    <s v="Production (tonnes)"/>
    <n v="51"/>
    <n v="34926"/>
    <n v="38308"/>
    <n v="57000"/>
    <n v="49000"/>
    <n v="44808.5"/>
  </r>
  <r>
    <x v="9"/>
    <n v="107"/>
    <x v="9"/>
    <n v="197"/>
    <s v="Production (tonnes)"/>
    <n v="51"/>
    <m/>
    <m/>
    <m/>
    <m/>
    <s v=" "/>
  </r>
  <r>
    <x v="9"/>
    <n v="107"/>
    <x v="10"/>
    <n v="489"/>
    <s v="Production (tonnes)"/>
    <n v="51"/>
    <n v="1569866"/>
    <n v="1540039"/>
    <n v="1510778"/>
    <n v="1555454"/>
    <n v="1544034.25"/>
  </r>
  <r>
    <x v="9"/>
    <n v="107"/>
    <x v="11"/>
    <n v="27"/>
    <s v="Production (tonnes)"/>
    <n v="51"/>
    <n v="703931"/>
    <n v="715898"/>
    <n v="606310"/>
    <n v="683671"/>
    <n v="677452.5"/>
  </r>
  <r>
    <x v="9"/>
    <n v="107"/>
    <x v="12"/>
    <n v="83"/>
    <s v="Production (tonnes)"/>
    <n v="51"/>
    <n v="32033"/>
    <n v="34920"/>
    <n v="34379"/>
    <n v="44000"/>
    <n v="36333"/>
  </r>
  <r>
    <x v="9"/>
    <n v="107"/>
    <x v="13"/>
    <n v="122"/>
    <s v="Production (tonnes)"/>
    <n v="51"/>
    <n v="46403"/>
    <n v="47935"/>
    <n v="49517"/>
    <n v="62016"/>
    <n v="51467.75"/>
  </r>
  <r>
    <x v="9"/>
    <n v="107"/>
    <x v="14"/>
    <n v="15"/>
    <s v="Production (tonnes)"/>
    <n v="51"/>
    <m/>
    <m/>
    <m/>
    <m/>
    <s v=" "/>
  </r>
  <r>
    <x v="9"/>
    <n v="107"/>
    <x v="15"/>
    <n v="137"/>
    <s v="Production (tonnes)"/>
    <n v="51"/>
    <n v="5160307"/>
    <n v="5568989"/>
    <n v="5842207"/>
    <n v="6932950"/>
    <n v="5876113.25"/>
  </r>
  <r>
    <x v="10"/>
    <n v="250"/>
    <x v="0"/>
    <n v="486"/>
    <s v="Production (tonnes)"/>
    <n v="51"/>
    <n v="313970"/>
    <n v="314470"/>
    <n v="314920"/>
    <n v="315470"/>
    <n v="314707.5"/>
  </r>
  <r>
    <x v="10"/>
    <n v="250"/>
    <x v="1"/>
    <n v="176"/>
    <s v="Production (tonnes)"/>
    <n v="51"/>
    <n v="110300"/>
    <n v="111270"/>
    <n v="112250"/>
    <n v="113240"/>
    <n v="111765"/>
  </r>
  <r>
    <x v="10"/>
    <n v="250"/>
    <x v="2"/>
    <n v="125"/>
    <s v="Production (tonnes)"/>
    <n v="51"/>
    <n v="14974470"/>
    <n v="14989440"/>
    <n v="15004430"/>
    <n v="15013490"/>
    <n v="14995457.5"/>
  </r>
  <r>
    <x v="10"/>
    <n v="250"/>
    <x v="3"/>
    <n v="191"/>
    <s v="Production (tonnes)"/>
    <n v="51"/>
    <m/>
    <m/>
    <m/>
    <m/>
    <s v=" "/>
  </r>
  <r>
    <x v="10"/>
    <n v="250"/>
    <x v="4"/>
    <n v="195"/>
    <s v="Production (tonnes)"/>
    <n v="51"/>
    <n v="54980"/>
    <n v="56340"/>
    <n v="55000"/>
    <n v="55000"/>
    <n v="55330"/>
  </r>
  <r>
    <x v="10"/>
    <n v="250"/>
    <x v="5"/>
    <n v="242"/>
    <s v="Production (tonnes)"/>
    <n v="51"/>
    <n v="368110"/>
    <n v="368740"/>
    <n v="369370"/>
    <n v="370000"/>
    <n v="369055"/>
  </r>
  <r>
    <x v="10"/>
    <n v="250"/>
    <x v="6"/>
    <n v="201"/>
    <s v="Production (tonnes)"/>
    <n v="51"/>
    <m/>
    <m/>
    <m/>
    <m/>
    <s v=" "/>
  </r>
  <r>
    <x v="10"/>
    <n v="250"/>
    <x v="7"/>
    <n v="56"/>
    <s v="Production (tonnes)"/>
    <n v="51"/>
    <n v="1155260"/>
    <n v="1155490"/>
    <n v="1155720"/>
    <n v="1155950"/>
    <n v="1155605"/>
  </r>
  <r>
    <x v="10"/>
    <n v="250"/>
    <x v="8"/>
    <n v="79"/>
    <s v="Production (tonnes)"/>
    <n v="51"/>
    <n v="36970"/>
    <n v="37250"/>
    <n v="37530"/>
    <n v="37810"/>
    <n v="37390"/>
  </r>
  <r>
    <x v="10"/>
    <n v="250"/>
    <x v="9"/>
    <n v="197"/>
    <s v="Production (tonnes)"/>
    <n v="51"/>
    <n v="6960"/>
    <n v="7020"/>
    <n v="7080"/>
    <n v="7140"/>
    <n v="7050"/>
  </r>
  <r>
    <x v="10"/>
    <n v="250"/>
    <x v="10"/>
    <n v="489"/>
    <s v="Production (tonnes)"/>
    <n v="51"/>
    <n v="1193024"/>
    <n v="1200000"/>
    <n v="1204860"/>
    <n v="1206690"/>
    <n v="1201143.5"/>
  </r>
  <r>
    <x v="10"/>
    <n v="250"/>
    <x v="11"/>
    <n v="27"/>
    <s v="Production (tonnes)"/>
    <n v="51"/>
    <n v="315480"/>
    <n v="315830"/>
    <n v="316180"/>
    <n v="316530"/>
    <n v="316005"/>
  </r>
  <r>
    <x v="10"/>
    <n v="250"/>
    <x v="12"/>
    <n v="83"/>
    <s v="Production (tonnes)"/>
    <n v="51"/>
    <n v="6290"/>
    <n v="6260"/>
    <n v="6230"/>
    <n v="6200"/>
    <n v="6245"/>
  </r>
  <r>
    <x v="10"/>
    <n v="250"/>
    <x v="13"/>
    <n v="122"/>
    <s v="Production (tonnes)"/>
    <n v="51"/>
    <n v="229760"/>
    <n v="233110"/>
    <n v="236510"/>
    <n v="239960"/>
    <n v="234835"/>
  </r>
  <r>
    <x v="10"/>
    <n v="250"/>
    <x v="14"/>
    <n v="15"/>
    <s v="Production (tonnes)"/>
    <n v="51"/>
    <n v="8590"/>
    <n v="8640"/>
    <n v="8690"/>
    <n v="8740"/>
    <n v="8665"/>
  </r>
  <r>
    <x v="10"/>
    <n v="250"/>
    <x v="15"/>
    <n v="137"/>
    <s v="Production (tonnes)"/>
    <n v="51"/>
    <n v="84900"/>
    <n v="85940"/>
    <n v="86990"/>
    <n v="88050"/>
    <n v="86470"/>
  </r>
  <r>
    <x v="11"/>
    <n v="72"/>
    <x v="0"/>
    <n v="486"/>
    <s v="Production (tonnes)"/>
    <n v="51"/>
    <m/>
    <m/>
    <m/>
    <m/>
    <s v=" "/>
  </r>
  <r>
    <x v="11"/>
    <n v="72"/>
    <x v="1"/>
    <n v="176"/>
    <s v="Production (tonnes)"/>
    <n v="51"/>
    <n v="2000"/>
    <n v="1500"/>
    <n v="1500"/>
    <n v="1500"/>
    <n v="1625"/>
  </r>
  <r>
    <x v="11"/>
    <n v="72"/>
    <x v="2"/>
    <n v="125"/>
    <s v="Production (tonnes)"/>
    <n v="51"/>
    <m/>
    <m/>
    <m/>
    <m/>
    <s v=" "/>
  </r>
  <r>
    <x v="11"/>
    <n v="72"/>
    <x v="3"/>
    <n v="191"/>
    <s v="Production (tonnes)"/>
    <n v="51"/>
    <m/>
    <m/>
    <m/>
    <m/>
    <s v=" "/>
  </r>
  <r>
    <x v="11"/>
    <n v="72"/>
    <x v="4"/>
    <n v="195"/>
    <s v="Production (tonnes)"/>
    <n v="51"/>
    <m/>
    <m/>
    <m/>
    <m/>
    <s v=" "/>
  </r>
  <r>
    <x v="11"/>
    <n v="72"/>
    <x v="5"/>
    <n v="242"/>
    <s v="Production (tonnes)"/>
    <n v="51"/>
    <m/>
    <m/>
    <m/>
    <m/>
    <s v=" "/>
  </r>
  <r>
    <x v="11"/>
    <n v="72"/>
    <x v="6"/>
    <n v="201"/>
    <s v="Production (tonnes)"/>
    <n v="51"/>
    <m/>
    <m/>
    <m/>
    <m/>
    <s v=" "/>
  </r>
  <r>
    <x v="11"/>
    <n v="72"/>
    <x v="7"/>
    <n v="56"/>
    <s v="Production (tonnes)"/>
    <n v="51"/>
    <n v="9"/>
    <n v="10"/>
    <n v="10"/>
    <n v="10"/>
    <n v="9.75"/>
  </r>
  <r>
    <x v="11"/>
    <n v="72"/>
    <x v="8"/>
    <n v="79"/>
    <s v="Production (tonnes)"/>
    <n v="51"/>
    <m/>
    <m/>
    <m/>
    <m/>
    <s v=" "/>
  </r>
  <r>
    <x v="11"/>
    <n v="72"/>
    <x v="9"/>
    <n v="197"/>
    <s v="Production (tonnes)"/>
    <n v="51"/>
    <m/>
    <m/>
    <m/>
    <m/>
    <s v=" "/>
  </r>
  <r>
    <x v="11"/>
    <n v="72"/>
    <x v="10"/>
    <n v="489"/>
    <s v="Production (tonnes)"/>
    <n v="51"/>
    <m/>
    <m/>
    <m/>
    <m/>
    <s v=" "/>
  </r>
  <r>
    <x v="11"/>
    <n v="72"/>
    <x v="11"/>
    <n v="27"/>
    <s v="Production (tonnes)"/>
    <n v="51"/>
    <m/>
    <m/>
    <m/>
    <m/>
    <s v=" "/>
  </r>
  <r>
    <x v="11"/>
    <n v="72"/>
    <x v="12"/>
    <n v="83"/>
    <s v="Production (tonnes)"/>
    <n v="51"/>
    <m/>
    <m/>
    <m/>
    <m/>
    <s v=" "/>
  </r>
  <r>
    <x v="11"/>
    <n v="72"/>
    <x v="13"/>
    <n v="122"/>
    <s v="Production (tonnes)"/>
    <n v="51"/>
    <m/>
    <m/>
    <m/>
    <m/>
    <s v=" "/>
  </r>
  <r>
    <x v="11"/>
    <n v="72"/>
    <x v="14"/>
    <n v="15"/>
    <s v="Production (tonnes)"/>
    <n v="51"/>
    <m/>
    <m/>
    <m/>
    <m/>
    <s v=" "/>
  </r>
  <r>
    <x v="11"/>
    <n v="72"/>
    <x v="15"/>
    <n v="137"/>
    <s v="Production (tonnes)"/>
    <n v="51"/>
    <m/>
    <m/>
    <m/>
    <m/>
    <s v=" "/>
  </r>
  <r>
    <x v="12"/>
    <n v="61"/>
    <x v="0"/>
    <n v="486"/>
    <s v="Production (tonnes)"/>
    <n v="51"/>
    <n v="20000"/>
    <n v="20000"/>
    <n v="20000"/>
    <n v="20000"/>
    <n v="20000"/>
  </r>
  <r>
    <x v="12"/>
    <n v="61"/>
    <x v="1"/>
    <n v="176"/>
    <s v="Production (tonnes)"/>
    <n v="51"/>
    <m/>
    <m/>
    <m/>
    <m/>
    <s v=" "/>
  </r>
  <r>
    <x v="12"/>
    <n v="61"/>
    <x v="2"/>
    <n v="125"/>
    <s v="Production (tonnes)"/>
    <n v="51"/>
    <n v="45000"/>
    <n v="45000"/>
    <n v="45000"/>
    <n v="45000"/>
    <n v="45000"/>
  </r>
  <r>
    <x v="12"/>
    <n v="61"/>
    <x v="3"/>
    <n v="191"/>
    <s v="Production (tonnes)"/>
    <n v="51"/>
    <m/>
    <m/>
    <m/>
    <m/>
    <s v=" "/>
  </r>
  <r>
    <x v="12"/>
    <n v="61"/>
    <x v="4"/>
    <n v="195"/>
    <s v="Production (tonnes)"/>
    <n v="51"/>
    <m/>
    <m/>
    <m/>
    <m/>
    <s v=" "/>
  </r>
  <r>
    <x v="12"/>
    <n v="61"/>
    <x v="5"/>
    <n v="242"/>
    <s v="Production (tonnes)"/>
    <n v="51"/>
    <m/>
    <m/>
    <m/>
    <m/>
    <s v=" "/>
  </r>
  <r>
    <x v="12"/>
    <n v="61"/>
    <x v="6"/>
    <n v="201"/>
    <s v="Production (tonnes)"/>
    <n v="51"/>
    <m/>
    <m/>
    <m/>
    <m/>
    <s v=" "/>
  </r>
  <r>
    <x v="12"/>
    <n v="61"/>
    <x v="7"/>
    <n v="56"/>
    <s v="Production (tonnes)"/>
    <n v="51"/>
    <m/>
    <m/>
    <m/>
    <m/>
    <s v=" "/>
  </r>
  <r>
    <x v="12"/>
    <n v="61"/>
    <x v="8"/>
    <n v="79"/>
    <s v="Production (tonnes)"/>
    <n v="51"/>
    <m/>
    <m/>
    <m/>
    <m/>
    <s v=" "/>
  </r>
  <r>
    <x v="12"/>
    <n v="61"/>
    <x v="9"/>
    <n v="197"/>
    <s v="Production (tonnes)"/>
    <n v="51"/>
    <m/>
    <m/>
    <m/>
    <m/>
    <s v=" "/>
  </r>
  <r>
    <x v="12"/>
    <n v="61"/>
    <x v="10"/>
    <n v="489"/>
    <s v="Production (tonnes)"/>
    <n v="51"/>
    <n v="31000"/>
    <n v="31000"/>
    <n v="31000"/>
    <n v="31000"/>
    <n v="31000"/>
  </r>
  <r>
    <x v="12"/>
    <n v="61"/>
    <x v="11"/>
    <n v="27"/>
    <s v="Production (tonnes)"/>
    <n v="51"/>
    <m/>
    <m/>
    <m/>
    <m/>
    <s v=" "/>
  </r>
  <r>
    <x v="12"/>
    <n v="61"/>
    <x v="12"/>
    <n v="83"/>
    <s v="Production (tonnes)"/>
    <n v="51"/>
    <m/>
    <m/>
    <m/>
    <m/>
    <s v=" "/>
  </r>
  <r>
    <x v="12"/>
    <n v="61"/>
    <x v="13"/>
    <n v="122"/>
    <s v="Production (tonnes)"/>
    <n v="51"/>
    <n v="36000"/>
    <n v="36000"/>
    <n v="36000"/>
    <n v="36000"/>
    <n v="36000"/>
  </r>
  <r>
    <x v="12"/>
    <n v="61"/>
    <x v="14"/>
    <n v="15"/>
    <s v="Production (tonnes)"/>
    <n v="51"/>
    <m/>
    <m/>
    <m/>
    <m/>
    <s v=" "/>
  </r>
  <r>
    <x v="12"/>
    <n v="61"/>
    <x v="15"/>
    <n v="137"/>
    <s v="Production (tonnes)"/>
    <n v="51"/>
    <m/>
    <m/>
    <m/>
    <m/>
    <s v=" "/>
  </r>
  <r>
    <x v="13"/>
    <n v="178"/>
    <x v="0"/>
    <n v="486"/>
    <s v="Production (tonnes)"/>
    <n v="51"/>
    <m/>
    <m/>
    <m/>
    <m/>
    <s v=" "/>
  </r>
  <r>
    <x v="13"/>
    <n v="178"/>
    <x v="1"/>
    <n v="176"/>
    <s v="Production (tonnes)"/>
    <n v="51"/>
    <n v="188"/>
    <n v="52"/>
    <n v="10"/>
    <n v="10"/>
    <n v="65"/>
  </r>
  <r>
    <x v="13"/>
    <n v="178"/>
    <x v="2"/>
    <n v="125"/>
    <s v="Production (tonnes)"/>
    <n v="51"/>
    <m/>
    <m/>
    <m/>
    <m/>
    <s v=" "/>
  </r>
  <r>
    <x v="13"/>
    <n v="178"/>
    <x v="3"/>
    <n v="191"/>
    <s v="Production (tonnes)"/>
    <n v="51"/>
    <n v="3500"/>
    <n v="4978"/>
    <n v="4320"/>
    <n v="4320"/>
    <n v="4279.5"/>
  </r>
  <r>
    <x v="13"/>
    <n v="178"/>
    <x v="4"/>
    <n v="195"/>
    <s v="Production (tonnes)"/>
    <n v="51"/>
    <m/>
    <m/>
    <m/>
    <m/>
    <s v=" "/>
  </r>
  <r>
    <x v="13"/>
    <n v="178"/>
    <x v="5"/>
    <n v="242"/>
    <s v="Production (tonnes)"/>
    <n v="51"/>
    <n v="2485"/>
    <n v="2311"/>
    <n v="6327"/>
    <n v="6327"/>
    <n v="4362.5"/>
  </r>
  <r>
    <x v="13"/>
    <n v="178"/>
    <x v="6"/>
    <n v="201"/>
    <s v="Production (tonnes)"/>
    <n v="51"/>
    <n v="160"/>
    <n v="239"/>
    <n v="326"/>
    <n v="326"/>
    <n v="262.75"/>
  </r>
  <r>
    <x v="13"/>
    <n v="178"/>
    <x v="7"/>
    <n v="56"/>
    <s v="Production (tonnes)"/>
    <n v="51"/>
    <n v="2472"/>
    <n v="27333"/>
    <n v="13686"/>
    <n v="13686"/>
    <n v="14294.25"/>
  </r>
  <r>
    <x v="13"/>
    <n v="178"/>
    <x v="8"/>
    <n v="79"/>
    <s v="Production (tonnes)"/>
    <n v="51"/>
    <n v="17399"/>
    <n v="55731"/>
    <n v="63254"/>
    <n v="63254"/>
    <n v="49909.5"/>
  </r>
  <r>
    <x v="13"/>
    <n v="178"/>
    <x v="9"/>
    <n v="197"/>
    <s v="Production (tonnes)"/>
    <n v="51"/>
    <m/>
    <m/>
    <m/>
    <m/>
    <s v=" "/>
  </r>
  <r>
    <x v="13"/>
    <n v="178"/>
    <x v="10"/>
    <n v="489"/>
    <s v="Production (tonnes)"/>
    <n v="51"/>
    <m/>
    <m/>
    <m/>
    <m/>
    <s v=" "/>
  </r>
  <r>
    <x v="13"/>
    <n v="178"/>
    <x v="11"/>
    <n v="27"/>
    <s v="Production (tonnes)"/>
    <n v="51"/>
    <m/>
    <m/>
    <m/>
    <m/>
    <s v=" "/>
  </r>
  <r>
    <x v="13"/>
    <n v="178"/>
    <x v="12"/>
    <n v="83"/>
    <s v="Production (tonnes)"/>
    <n v="51"/>
    <n v="114292"/>
    <n v="222685"/>
    <n v="302515"/>
    <n v="302515"/>
    <n v="235501.75"/>
  </r>
  <r>
    <x v="13"/>
    <n v="178"/>
    <x v="13"/>
    <n v="122"/>
    <s v="Production (tonnes)"/>
    <n v="51"/>
    <m/>
    <m/>
    <m/>
    <m/>
    <s v=" "/>
  </r>
  <r>
    <x v="13"/>
    <n v="178"/>
    <x v="14"/>
    <n v="15"/>
    <s v="Production (tonnes)"/>
    <n v="51"/>
    <n v="672"/>
    <n v="14175"/>
    <n v="20702"/>
    <n v="20702"/>
    <n v="14062.75"/>
  </r>
  <r>
    <x v="13"/>
    <n v="178"/>
    <x v="15"/>
    <n v="137"/>
    <s v="Production (tonnes)"/>
    <n v="51"/>
    <m/>
    <m/>
    <m/>
    <m/>
    <s v=" "/>
  </r>
  <r>
    <x v="14"/>
    <n v="238"/>
    <x v="0"/>
    <n v="486"/>
    <s v="Production (tonnes)"/>
    <n v="51"/>
    <n v="211450"/>
    <n v="227942"/>
    <n v="250000"/>
    <n v="261059"/>
    <n v="237612.75"/>
  </r>
  <r>
    <x v="14"/>
    <n v="238"/>
    <x v="1"/>
    <n v="176"/>
    <s v="Production (tonnes)"/>
    <n v="51"/>
    <n v="160000"/>
    <n v="138422"/>
    <n v="222700"/>
    <n v="241418"/>
    <n v="190635"/>
  </r>
  <r>
    <x v="14"/>
    <n v="238"/>
    <x v="2"/>
    <n v="125"/>
    <s v="Production (tonnes)"/>
    <n v="51"/>
    <m/>
    <m/>
    <m/>
    <m/>
    <s v=" "/>
  </r>
  <r>
    <x v="14"/>
    <n v="238"/>
    <x v="3"/>
    <n v="191"/>
    <s v="Production (tonnes)"/>
    <n v="51"/>
    <n v="216937"/>
    <n v="210585"/>
    <n v="253871"/>
    <n v="286820"/>
    <n v="242053.25"/>
  </r>
  <r>
    <x v="14"/>
    <n v="238"/>
    <x v="4"/>
    <n v="195"/>
    <s v="Production (tonnes)"/>
    <n v="51"/>
    <m/>
    <m/>
    <m/>
    <m/>
    <s v=" "/>
  </r>
  <r>
    <x v="14"/>
    <n v="238"/>
    <x v="5"/>
    <n v="242"/>
    <s v="Production (tonnes)"/>
    <n v="51"/>
    <n v="34150"/>
    <n v="34529"/>
    <n v="51080"/>
    <n v="44685"/>
    <n v="41111"/>
  </r>
  <r>
    <x v="14"/>
    <n v="238"/>
    <x v="6"/>
    <n v="201"/>
    <s v="Production (tonnes)"/>
    <n v="51"/>
    <n v="63357"/>
    <n v="57603"/>
    <n v="81094"/>
    <n v="94103"/>
    <n v="74039.25"/>
  </r>
  <r>
    <x v="14"/>
    <n v="238"/>
    <x v="7"/>
    <n v="56"/>
    <s v="Production (tonnes)"/>
    <n v="51"/>
    <n v="3911869"/>
    <n v="4029630"/>
    <n v="3336795"/>
    <n v="3776440"/>
    <n v="3763683.5"/>
  </r>
  <r>
    <x v="14"/>
    <n v="238"/>
    <x v="8"/>
    <n v="79"/>
    <s v="Production (tonnes)"/>
    <n v="51"/>
    <n v="397390"/>
    <n v="500171"/>
    <n v="397002"/>
    <n v="484409"/>
    <n v="444743"/>
  </r>
  <r>
    <x v="14"/>
    <n v="238"/>
    <x v="9"/>
    <n v="197"/>
    <s v="Production (tonnes)"/>
    <n v="51"/>
    <m/>
    <m/>
    <m/>
    <m/>
    <s v=" "/>
  </r>
  <r>
    <x v="14"/>
    <n v="238"/>
    <x v="10"/>
    <n v="489"/>
    <s v="Production (tonnes)"/>
    <n v="51"/>
    <m/>
    <m/>
    <m/>
    <m/>
    <s v=" "/>
  </r>
  <r>
    <x v="14"/>
    <n v="238"/>
    <x v="11"/>
    <n v="27"/>
    <s v="Production (tonnes)"/>
    <n v="51"/>
    <n v="11244"/>
    <n v="12000"/>
    <n v="11244"/>
    <n v="24434"/>
    <n v="14730.5"/>
  </r>
  <r>
    <x v="14"/>
    <n v="238"/>
    <x v="12"/>
    <n v="83"/>
    <s v="Production (tonnes)"/>
    <n v="51"/>
    <n v="2200241"/>
    <n v="2313041"/>
    <n v="2173599"/>
    <n v="2316041"/>
    <n v="2250730.5"/>
  </r>
  <r>
    <x v="14"/>
    <n v="238"/>
    <x v="13"/>
    <n v="122"/>
    <s v="Production (tonnes)"/>
    <n v="51"/>
    <n v="408796"/>
    <n v="388814"/>
    <n v="388814"/>
    <n v="526487"/>
    <n v="428227.75"/>
  </r>
  <r>
    <x v="14"/>
    <n v="238"/>
    <x v="14"/>
    <n v="15"/>
    <s v="Production (tonnes)"/>
    <n v="51"/>
    <n v="2306862"/>
    <n v="2779058"/>
    <n v="2219095"/>
    <n v="2463064"/>
    <n v="2442019.75"/>
  </r>
  <r>
    <x v="14"/>
    <n v="238"/>
    <x v="15"/>
    <n v="137"/>
    <s v="Production (tonnes)"/>
    <n v="51"/>
    <n v="172413"/>
    <n v="227151"/>
    <n v="288264"/>
    <n v="228243"/>
    <n v="229017.75"/>
  </r>
  <r>
    <x v="15"/>
    <n v="74"/>
    <x v="0"/>
    <n v="486"/>
    <s v="Production (tonnes)"/>
    <n v="51"/>
    <n v="12000"/>
    <n v="12000"/>
    <n v="13000"/>
    <n v="13000"/>
    <n v="12500"/>
  </r>
  <r>
    <x v="15"/>
    <n v="74"/>
    <x v="1"/>
    <n v="176"/>
    <s v="Production (tonnes)"/>
    <n v="51"/>
    <m/>
    <m/>
    <m/>
    <m/>
    <s v=" "/>
  </r>
  <r>
    <x v="15"/>
    <n v="74"/>
    <x v="2"/>
    <n v="125"/>
    <s v="Production (tonnes)"/>
    <n v="51"/>
    <n v="229000"/>
    <n v="235000"/>
    <n v="240000"/>
    <n v="240000"/>
    <n v="236000"/>
  </r>
  <r>
    <x v="15"/>
    <n v="74"/>
    <x v="3"/>
    <n v="191"/>
    <s v="Production (tonnes)"/>
    <n v="51"/>
    <m/>
    <m/>
    <m/>
    <m/>
    <s v=" "/>
  </r>
  <r>
    <x v="15"/>
    <n v="74"/>
    <x v="4"/>
    <n v="195"/>
    <s v="Production (tonnes)"/>
    <n v="51"/>
    <m/>
    <m/>
    <m/>
    <m/>
    <s v=" "/>
  </r>
  <r>
    <x v="15"/>
    <n v="74"/>
    <x v="5"/>
    <n v="242"/>
    <s v="Production (tonnes)"/>
    <n v="51"/>
    <n v="16700"/>
    <n v="17000"/>
    <n v="18000"/>
    <n v="18000"/>
    <n v="17425"/>
  </r>
  <r>
    <x v="15"/>
    <n v="74"/>
    <x v="6"/>
    <n v="201"/>
    <s v="Production (tonnes)"/>
    <n v="51"/>
    <m/>
    <m/>
    <m/>
    <m/>
    <s v=" "/>
  </r>
  <r>
    <x v="15"/>
    <n v="74"/>
    <x v="7"/>
    <n v="56"/>
    <s v="Production (tonnes)"/>
    <n v="51"/>
    <n v="31000"/>
    <n v="32000"/>
    <n v="33000"/>
    <n v="33000"/>
    <n v="32250"/>
  </r>
  <r>
    <x v="15"/>
    <n v="74"/>
    <x v="8"/>
    <n v="79"/>
    <s v="Production (tonnes)"/>
    <n v="51"/>
    <m/>
    <m/>
    <m/>
    <m/>
    <s v=" "/>
  </r>
  <r>
    <x v="15"/>
    <n v="74"/>
    <x v="9"/>
    <n v="197"/>
    <s v="Production (tonnes)"/>
    <n v="51"/>
    <m/>
    <m/>
    <m/>
    <m/>
    <s v=" "/>
  </r>
  <r>
    <x v="15"/>
    <n v="74"/>
    <x v="10"/>
    <n v="489"/>
    <s v="Production (tonnes)"/>
    <n v="51"/>
    <n v="269800"/>
    <n v="273000"/>
    <n v="275000"/>
    <n v="275000"/>
    <n v="273200"/>
  </r>
  <r>
    <x v="15"/>
    <n v="74"/>
    <x v="11"/>
    <n v="27"/>
    <s v="Production (tonnes)"/>
    <n v="51"/>
    <n v="1000"/>
    <n v="1000"/>
    <n v="1100"/>
    <n v="1100"/>
    <n v="1050"/>
  </r>
  <r>
    <x v="15"/>
    <n v="74"/>
    <x v="12"/>
    <n v="83"/>
    <s v="Production (tonnes)"/>
    <n v="51"/>
    <m/>
    <m/>
    <m/>
    <m/>
    <s v=" "/>
  </r>
  <r>
    <x v="15"/>
    <n v="74"/>
    <x v="13"/>
    <n v="122"/>
    <s v="Production (tonnes)"/>
    <n v="51"/>
    <n v="2800"/>
    <n v="2800"/>
    <n v="3000"/>
    <n v="3000"/>
    <n v="2900"/>
  </r>
  <r>
    <x v="15"/>
    <n v="74"/>
    <x v="14"/>
    <n v="15"/>
    <s v="Production (tonnes)"/>
    <n v="51"/>
    <m/>
    <m/>
    <m/>
    <m/>
    <s v=" "/>
  </r>
  <r>
    <x v="15"/>
    <n v="74"/>
    <x v="15"/>
    <n v="137"/>
    <s v="Production (tonnes)"/>
    <n v="51"/>
    <n v="155000"/>
    <n v="156000"/>
    <n v="158000"/>
    <n v="158000"/>
    <n v="156750"/>
  </r>
  <r>
    <x v="16"/>
    <n v="75"/>
    <x v="0"/>
    <n v="486"/>
    <s v="Production (tonnes)"/>
    <n v="51"/>
    <m/>
    <m/>
    <m/>
    <m/>
    <s v=" "/>
  </r>
  <r>
    <x v="16"/>
    <n v="75"/>
    <x v="1"/>
    <n v="176"/>
    <s v="Production (tonnes)"/>
    <n v="51"/>
    <m/>
    <m/>
    <m/>
    <m/>
    <s v=" "/>
  </r>
  <r>
    <x v="16"/>
    <n v="75"/>
    <x v="2"/>
    <n v="125"/>
    <s v="Production (tonnes)"/>
    <n v="51"/>
    <n v="7500"/>
    <n v="7500"/>
    <n v="7800"/>
    <n v="7800"/>
    <n v="7650"/>
  </r>
  <r>
    <x v="16"/>
    <n v="75"/>
    <x v="3"/>
    <n v="191"/>
    <s v="Production (tonnes)"/>
    <n v="51"/>
    <m/>
    <m/>
    <m/>
    <m/>
    <s v=" "/>
  </r>
  <r>
    <x v="16"/>
    <n v="75"/>
    <x v="4"/>
    <n v="195"/>
    <s v="Production (tonnes)"/>
    <n v="51"/>
    <m/>
    <m/>
    <m/>
    <m/>
    <s v=" "/>
  </r>
  <r>
    <x v="16"/>
    <n v="75"/>
    <x v="5"/>
    <n v="242"/>
    <s v="Production (tonnes)"/>
    <n v="51"/>
    <n v="107000"/>
    <n v="114500"/>
    <n v="72557"/>
    <n v="109641"/>
    <n v="100924.5"/>
  </r>
  <r>
    <x v="16"/>
    <n v="75"/>
    <x v="6"/>
    <n v="201"/>
    <s v="Production (tonnes)"/>
    <n v="51"/>
    <m/>
    <m/>
    <m/>
    <m/>
    <s v=" "/>
  </r>
  <r>
    <x v="16"/>
    <n v="75"/>
    <x v="7"/>
    <n v="56"/>
    <s v="Production (tonnes)"/>
    <n v="51"/>
    <n v="29002"/>
    <n v="27750"/>
    <n v="31408"/>
    <n v="44894"/>
    <n v="33263.5"/>
  </r>
  <r>
    <x v="16"/>
    <n v="75"/>
    <x v="8"/>
    <n v="79"/>
    <s v="Production (tonnes)"/>
    <n v="51"/>
    <n v="127563"/>
    <n v="125680"/>
    <n v="89186"/>
    <n v="125624"/>
    <n v="117013.25"/>
  </r>
  <r>
    <x v="16"/>
    <n v="75"/>
    <x v="9"/>
    <n v="197"/>
    <s v="Production (tonnes)"/>
    <n v="51"/>
    <m/>
    <m/>
    <m/>
    <m/>
    <s v=" "/>
  </r>
  <r>
    <x v="16"/>
    <n v="75"/>
    <x v="10"/>
    <n v="489"/>
    <s v="Production (tonnes)"/>
    <n v="51"/>
    <m/>
    <m/>
    <m/>
    <m/>
    <s v=" "/>
  </r>
  <r>
    <x v="16"/>
    <n v="75"/>
    <x v="11"/>
    <n v="27"/>
    <s v="Production (tonnes)"/>
    <n v="51"/>
    <n v="17934"/>
    <n v="31024"/>
    <n v="11395"/>
    <n v="38300"/>
    <n v="24663.25"/>
  </r>
  <r>
    <x v="16"/>
    <n v="75"/>
    <x v="12"/>
    <n v="83"/>
    <s v="Production (tonnes)"/>
    <n v="51"/>
    <n v="30499"/>
    <n v="30240"/>
    <n v="17951"/>
    <n v="25624"/>
    <n v="26078.5"/>
  </r>
  <r>
    <x v="16"/>
    <n v="75"/>
    <x v="13"/>
    <n v="122"/>
    <s v="Production (tonnes)"/>
    <n v="51"/>
    <m/>
    <m/>
    <m/>
    <m/>
    <s v=" "/>
  </r>
  <r>
    <x v="16"/>
    <n v="75"/>
    <x v="14"/>
    <n v="15"/>
    <s v="Production (tonnes)"/>
    <n v="51"/>
    <m/>
    <m/>
    <m/>
    <m/>
    <s v=" "/>
  </r>
  <r>
    <x v="16"/>
    <n v="75"/>
    <x v="15"/>
    <n v="137"/>
    <s v="Production (tonnes)"/>
    <n v="51"/>
    <m/>
    <m/>
    <m/>
    <m/>
    <s v=" "/>
  </r>
  <r>
    <x v="17"/>
    <n v="81"/>
    <x v="0"/>
    <n v="486"/>
    <s v="Production (tonnes)"/>
    <n v="51"/>
    <n v="26320"/>
    <n v="56000"/>
    <n v="57500"/>
    <n v="57500"/>
    <n v="49330"/>
  </r>
  <r>
    <x v="17"/>
    <n v="81"/>
    <x v="1"/>
    <n v="176"/>
    <s v="Production (tonnes)"/>
    <n v="51"/>
    <m/>
    <m/>
    <m/>
    <m/>
    <s v=" "/>
  </r>
  <r>
    <x v="17"/>
    <n v="81"/>
    <x v="2"/>
    <n v="125"/>
    <s v="Production (tonnes)"/>
    <n v="51"/>
    <n v="9567000"/>
    <n v="9638000"/>
    <n v="10217930"/>
    <n v="11351100"/>
    <n v="10193507.5"/>
  </r>
  <r>
    <x v="17"/>
    <n v="81"/>
    <x v="3"/>
    <n v="191"/>
    <s v="Production (tonnes)"/>
    <n v="51"/>
    <m/>
    <m/>
    <m/>
    <m/>
    <s v=" "/>
  </r>
  <r>
    <x v="17"/>
    <n v="81"/>
    <x v="4"/>
    <n v="195"/>
    <s v="Production (tonnes)"/>
    <n v="51"/>
    <m/>
    <m/>
    <m/>
    <m/>
    <s v=" "/>
  </r>
  <r>
    <x v="17"/>
    <n v="81"/>
    <x v="5"/>
    <n v="242"/>
    <s v="Production (tonnes)"/>
    <n v="51"/>
    <n v="420000"/>
    <n v="520000"/>
    <n v="301770"/>
    <n v="470100"/>
    <n v="427967.5"/>
  </r>
  <r>
    <x v="17"/>
    <n v="81"/>
    <x v="6"/>
    <n v="201"/>
    <s v="Production (tonnes)"/>
    <n v="51"/>
    <m/>
    <m/>
    <m/>
    <m/>
    <s v=" "/>
  </r>
  <r>
    <x v="17"/>
    <n v="81"/>
    <x v="7"/>
    <n v="56"/>
    <s v="Production (tonnes)"/>
    <n v="51"/>
    <n v="1171000"/>
    <n v="1189000"/>
    <n v="1219600"/>
    <n v="1470080"/>
    <n v="1262420"/>
  </r>
  <r>
    <x v="17"/>
    <n v="81"/>
    <x v="8"/>
    <n v="79"/>
    <s v="Production (tonnes)"/>
    <n v="51"/>
    <n v="185000"/>
    <n v="165000"/>
    <n v="113040"/>
    <n v="193840"/>
    <n v="164220"/>
  </r>
  <r>
    <x v="17"/>
    <n v="81"/>
    <x v="9"/>
    <n v="197"/>
    <s v="Production (tonnes)"/>
    <n v="51"/>
    <m/>
    <m/>
    <m/>
    <m/>
    <s v=" "/>
  </r>
  <r>
    <x v="17"/>
    <n v="81"/>
    <x v="10"/>
    <n v="489"/>
    <s v="Production (tonnes)"/>
    <n v="51"/>
    <n v="2792000"/>
    <n v="2900000"/>
    <n v="3233750"/>
    <n v="3337690"/>
    <n v="3065860"/>
  </r>
  <r>
    <x v="17"/>
    <n v="81"/>
    <x v="11"/>
    <n v="27"/>
    <s v="Production (tonnes)"/>
    <n v="51"/>
    <n v="287000"/>
    <n v="250000"/>
    <n v="185340"/>
    <n v="301920"/>
    <n v="256065"/>
  </r>
  <r>
    <x v="17"/>
    <n v="81"/>
    <x v="12"/>
    <n v="83"/>
    <s v="Production (tonnes)"/>
    <n v="51"/>
    <n v="305000"/>
    <n v="315000"/>
    <n v="154830"/>
    <n v="330950"/>
    <n v="276445"/>
  </r>
  <r>
    <x v="17"/>
    <n v="81"/>
    <x v="13"/>
    <n v="122"/>
    <s v="Production (tonnes)"/>
    <n v="51"/>
    <n v="95000"/>
    <n v="95000"/>
    <n v="95000"/>
    <n v="95000"/>
    <n v="95000"/>
  </r>
  <r>
    <x v="17"/>
    <n v="81"/>
    <x v="14"/>
    <n v="15"/>
    <s v="Production (tonnes)"/>
    <n v="51"/>
    <m/>
    <m/>
    <m/>
    <m/>
    <s v=" "/>
  </r>
  <r>
    <x v="17"/>
    <n v="81"/>
    <x v="15"/>
    <n v="137"/>
    <s v="Production (tonnes)"/>
    <n v="51"/>
    <n v="3892500"/>
    <n v="3800000"/>
    <n v="4375990"/>
    <n v="4894850"/>
    <n v="4240835"/>
  </r>
  <r>
    <x v="18"/>
    <n v="90"/>
    <x v="0"/>
    <n v="486"/>
    <s v="Production (tonnes)"/>
    <n v="51"/>
    <n v="150000"/>
    <n v="155000"/>
    <n v="160000"/>
    <n v="162000"/>
    <n v="156750"/>
  </r>
  <r>
    <x v="18"/>
    <n v="90"/>
    <x v="1"/>
    <n v="176"/>
    <s v="Production (tonnes)"/>
    <n v="51"/>
    <m/>
    <m/>
    <m/>
    <m/>
    <s v=" "/>
  </r>
  <r>
    <x v="18"/>
    <n v="90"/>
    <x v="2"/>
    <n v="125"/>
    <s v="Production (tonnes)"/>
    <n v="51"/>
    <n v="1017430"/>
    <n v="1068518"/>
    <n v="1095345"/>
    <n v="1122171"/>
    <n v="1075866"/>
  </r>
  <r>
    <x v="18"/>
    <n v="90"/>
    <x v="3"/>
    <n v="191"/>
    <s v="Production (tonnes)"/>
    <n v="51"/>
    <m/>
    <m/>
    <m/>
    <m/>
    <s v=" "/>
  </r>
  <r>
    <x v="18"/>
    <n v="90"/>
    <x v="4"/>
    <n v="195"/>
    <s v="Production (tonnes)"/>
    <n v="51"/>
    <m/>
    <m/>
    <m/>
    <m/>
    <s v=" "/>
  </r>
  <r>
    <x v="18"/>
    <n v="90"/>
    <x v="5"/>
    <n v="242"/>
    <s v="Production (tonnes)"/>
    <n v="51"/>
    <n v="275222"/>
    <n v="294494"/>
    <n v="304805"/>
    <n v="315107"/>
    <n v="297407"/>
  </r>
  <r>
    <x v="18"/>
    <n v="90"/>
    <x v="6"/>
    <n v="201"/>
    <s v="Production (tonnes)"/>
    <n v="51"/>
    <m/>
    <m/>
    <m/>
    <m/>
    <s v=" "/>
  </r>
  <r>
    <x v="18"/>
    <n v="90"/>
    <x v="7"/>
    <n v="56"/>
    <s v="Production (tonnes)"/>
    <n v="51"/>
    <n v="502051"/>
    <n v="546765"/>
    <n v="595460"/>
    <n v="952170"/>
    <n v="649111.5"/>
  </r>
  <r>
    <x v="18"/>
    <n v="90"/>
    <x v="8"/>
    <n v="79"/>
    <s v="Production (tonnes)"/>
    <n v="51"/>
    <n v="260000"/>
    <n v="290000"/>
    <n v="323000"/>
    <n v="323000"/>
    <n v="299000"/>
  </r>
  <r>
    <x v="18"/>
    <n v="90"/>
    <x v="9"/>
    <n v="197"/>
    <s v="Production (tonnes)"/>
    <n v="51"/>
    <m/>
    <m/>
    <m/>
    <m/>
    <s v=" "/>
  </r>
  <r>
    <x v="18"/>
    <n v="90"/>
    <x v="10"/>
    <n v="489"/>
    <s v="Production (tonnes)"/>
    <n v="51"/>
    <n v="430000"/>
    <n v="435000"/>
    <n v="436000"/>
    <n v="436000"/>
    <n v="434250"/>
  </r>
  <r>
    <x v="18"/>
    <n v="90"/>
    <x v="11"/>
    <n v="27"/>
    <s v="Production (tonnes)"/>
    <n v="51"/>
    <n v="1272415"/>
    <n v="1340313"/>
    <n v="1401592"/>
    <n v="1534088"/>
    <n v="1387102"/>
  </r>
  <r>
    <x v="18"/>
    <n v="90"/>
    <x v="12"/>
    <n v="83"/>
    <s v="Production (tonnes)"/>
    <n v="51"/>
    <n v="36130"/>
    <n v="36980"/>
    <n v="37800"/>
    <n v="37800"/>
    <n v="37177.5"/>
  </r>
  <r>
    <x v="18"/>
    <n v="90"/>
    <x v="13"/>
    <n v="122"/>
    <s v="Production (tonnes)"/>
    <n v="51"/>
    <n v="190268"/>
    <n v="194930"/>
    <n v="199705"/>
    <n v="204598"/>
    <n v="197375.25"/>
  </r>
  <r>
    <x v="18"/>
    <n v="90"/>
    <x v="14"/>
    <n v="15"/>
    <s v="Production (tonnes)"/>
    <n v="51"/>
    <m/>
    <m/>
    <m/>
    <m/>
    <s v=" "/>
  </r>
  <r>
    <x v="18"/>
    <n v="90"/>
    <x v="15"/>
    <n v="137"/>
    <s v="Production (tonnes)"/>
    <n v="51"/>
    <n v="25434"/>
    <n v="26057"/>
    <n v="26696"/>
    <n v="27350"/>
    <n v="26384.25"/>
  </r>
  <r>
    <x v="19"/>
    <n v="175"/>
    <x v="0"/>
    <n v="486"/>
    <s v="Production (tonnes)"/>
    <n v="51"/>
    <n v="4300"/>
    <n v="5000"/>
    <n v="5200"/>
    <n v="5200"/>
    <n v="4925"/>
  </r>
  <r>
    <x v="19"/>
    <n v="175"/>
    <x v="1"/>
    <n v="176"/>
    <s v="Production (tonnes)"/>
    <n v="51"/>
    <m/>
    <m/>
    <m/>
    <m/>
    <s v=" "/>
  </r>
  <r>
    <x v="19"/>
    <n v="175"/>
    <x v="2"/>
    <n v="125"/>
    <s v="Production (tonnes)"/>
    <n v="51"/>
    <n v="38000"/>
    <n v="40000"/>
    <n v="43397"/>
    <n v="47737"/>
    <n v="42283.5"/>
  </r>
  <r>
    <x v="19"/>
    <n v="175"/>
    <x v="3"/>
    <n v="191"/>
    <s v="Production (tonnes)"/>
    <n v="51"/>
    <m/>
    <m/>
    <m/>
    <m/>
    <s v=" "/>
  </r>
  <r>
    <x v="19"/>
    <n v="175"/>
    <x v="4"/>
    <n v="195"/>
    <s v="Production (tonnes)"/>
    <n v="51"/>
    <m/>
    <m/>
    <n v="469"/>
    <n v="586"/>
    <n v="527.5"/>
  </r>
  <r>
    <x v="19"/>
    <n v="175"/>
    <x v="5"/>
    <n v="242"/>
    <s v="Production (tonnes)"/>
    <n v="51"/>
    <n v="20000"/>
    <n v="22000"/>
    <n v="24709"/>
    <n v="29651"/>
    <n v="24090"/>
  </r>
  <r>
    <x v="19"/>
    <n v="175"/>
    <x v="6"/>
    <n v="201"/>
    <s v="Production (tonnes)"/>
    <n v="51"/>
    <m/>
    <m/>
    <m/>
    <m/>
    <s v=" "/>
  </r>
  <r>
    <x v="19"/>
    <n v="175"/>
    <x v="7"/>
    <n v="56"/>
    <s v="Production (tonnes)"/>
    <n v="51"/>
    <n v="39835"/>
    <n v="41827"/>
    <n v="13907"/>
    <n v="16690"/>
    <n v="28064.75"/>
  </r>
  <r>
    <x v="19"/>
    <n v="175"/>
    <x v="8"/>
    <n v="79"/>
    <s v="Production (tonnes)"/>
    <n v="51"/>
    <n v="47209"/>
    <n v="49569"/>
    <n v="26169"/>
    <n v="31388"/>
    <n v="38583.75"/>
  </r>
  <r>
    <x v="19"/>
    <n v="175"/>
    <x v="9"/>
    <n v="197"/>
    <s v="Production (tonnes)"/>
    <n v="51"/>
    <m/>
    <m/>
    <m/>
    <m/>
    <s v=" "/>
  </r>
  <r>
    <x v="19"/>
    <n v="175"/>
    <x v="10"/>
    <n v="489"/>
    <s v="Production (tonnes)"/>
    <n v="51"/>
    <n v="39000"/>
    <n v="39000"/>
    <n v="40000"/>
    <n v="40000"/>
    <n v="39500"/>
  </r>
  <r>
    <x v="19"/>
    <n v="175"/>
    <x v="11"/>
    <n v="27"/>
    <s v="Production (tonnes)"/>
    <n v="51"/>
    <n v="98340"/>
    <n v="106000"/>
    <n v="127250"/>
    <n v="148757"/>
    <n v="120086.75"/>
  </r>
  <r>
    <x v="19"/>
    <n v="175"/>
    <x v="12"/>
    <n v="83"/>
    <s v="Production (tonnes)"/>
    <n v="51"/>
    <n v="23359"/>
    <n v="24527"/>
    <n v="14633"/>
    <n v="18293"/>
    <n v="20203"/>
  </r>
  <r>
    <x v="19"/>
    <n v="175"/>
    <x v="13"/>
    <n v="122"/>
    <s v="Production (tonnes)"/>
    <n v="51"/>
    <m/>
    <m/>
    <m/>
    <m/>
    <s v=" "/>
  </r>
  <r>
    <x v="19"/>
    <n v="175"/>
    <x v="14"/>
    <n v="15"/>
    <s v="Production (tonnes)"/>
    <n v="51"/>
    <m/>
    <m/>
    <m/>
    <m/>
    <s v=" "/>
  </r>
  <r>
    <x v="19"/>
    <n v="175"/>
    <x v="15"/>
    <n v="137"/>
    <s v="Production (tonnes)"/>
    <n v="51"/>
    <m/>
    <m/>
    <m/>
    <m/>
    <s v=" "/>
  </r>
  <r>
    <x v="20"/>
    <n v="114"/>
    <x v="0"/>
    <n v="486"/>
    <s v="Production (tonnes)"/>
    <n v="51"/>
    <n v="600000"/>
    <n v="618885"/>
    <n v="593370"/>
    <n v="593370"/>
    <n v="601406.25"/>
  </r>
  <r>
    <x v="20"/>
    <n v="114"/>
    <x v="1"/>
    <n v="176"/>
    <s v="Production (tonnes)"/>
    <n v="51"/>
    <n v="382307"/>
    <n v="531800"/>
    <n v="429839"/>
    <n v="265006"/>
    <n v="402238"/>
  </r>
  <r>
    <x v="20"/>
    <n v="114"/>
    <x v="2"/>
    <n v="125"/>
    <s v="Production (tonnes)"/>
    <n v="51"/>
    <n v="347819"/>
    <n v="656633"/>
    <n v="397705"/>
    <n v="750964"/>
    <n v="538280.25"/>
  </r>
  <r>
    <x v="20"/>
    <n v="114"/>
    <x v="3"/>
    <n v="191"/>
    <s v="Production (tonnes)"/>
    <n v="51"/>
    <n v="51"/>
    <n v="60"/>
    <n v="55"/>
    <n v="55"/>
    <n v="55.25"/>
  </r>
  <r>
    <x v="20"/>
    <n v="114"/>
    <x v="4"/>
    <n v="195"/>
    <s v="Production (tonnes)"/>
    <n v="51"/>
    <n v="36184"/>
    <n v="87808"/>
    <n v="83251"/>
    <n v="47958"/>
    <n v="63800.25"/>
  </r>
  <r>
    <x v="20"/>
    <n v="114"/>
    <x v="5"/>
    <n v="242"/>
    <s v="Production (tonnes)"/>
    <n v="51"/>
    <n v="21000"/>
    <n v="21000"/>
    <n v="21000"/>
    <n v="21000"/>
    <n v="21000"/>
  </r>
  <r>
    <x v="20"/>
    <n v="114"/>
    <x v="6"/>
    <n v="201"/>
    <s v="Production (tonnes)"/>
    <n v="51"/>
    <n v="1000"/>
    <n v="1000"/>
    <n v="1000"/>
    <n v="1000"/>
    <n v="1000"/>
  </r>
  <r>
    <x v="20"/>
    <n v="114"/>
    <x v="7"/>
    <n v="56"/>
    <s v="Production (tonnes)"/>
    <n v="51"/>
    <n v="2905559"/>
    <n v="3247200"/>
    <n v="2928793"/>
    <n v="2367237"/>
    <n v="2862197.25"/>
  </r>
  <r>
    <x v="20"/>
    <n v="114"/>
    <x v="8"/>
    <n v="79"/>
    <s v="Production (tonnes)"/>
    <n v="51"/>
    <n v="53101"/>
    <n v="79207"/>
    <n v="119599"/>
    <n v="38462"/>
    <n v="72592.25"/>
  </r>
  <r>
    <x v="20"/>
    <n v="114"/>
    <x v="9"/>
    <n v="197"/>
    <s v="Production (tonnes)"/>
    <n v="51"/>
    <n v="96092"/>
    <n v="110841"/>
    <n v="95637"/>
    <n v="84168"/>
    <n v="96684.5"/>
  </r>
  <r>
    <x v="20"/>
    <n v="114"/>
    <x v="10"/>
    <n v="489"/>
    <s v="Production (tonnes)"/>
    <n v="51"/>
    <n v="600000"/>
    <n v="618885"/>
    <n v="593370"/>
    <n v="593370"/>
    <n v="601406.25"/>
  </r>
  <r>
    <x v="20"/>
    <n v="114"/>
    <x v="11"/>
    <n v="27"/>
    <s v="Production (tonnes)"/>
    <n v="51"/>
    <n v="62677"/>
    <n v="64840"/>
    <n v="47256"/>
    <n v="63248"/>
    <n v="59505.25"/>
  </r>
  <r>
    <x v="20"/>
    <n v="114"/>
    <x v="12"/>
    <n v="83"/>
    <s v="Production (tonnes)"/>
    <n v="51"/>
    <n v="149656"/>
    <n v="131188"/>
    <n v="147365"/>
    <n v="54316"/>
    <n v="120631.25"/>
  </r>
  <r>
    <x v="20"/>
    <n v="114"/>
    <x v="13"/>
    <n v="122"/>
    <s v="Production (tonnes)"/>
    <n v="51"/>
    <n v="230723"/>
    <n v="724646"/>
    <n v="811531"/>
    <n v="894781"/>
    <n v="665420.25"/>
  </r>
  <r>
    <x v="20"/>
    <n v="114"/>
    <x v="14"/>
    <n v="15"/>
    <s v="Production (tonnes)"/>
    <n v="51"/>
    <n v="368879"/>
    <n v="329193"/>
    <n v="322320"/>
    <n v="288642"/>
    <n v="327258.5"/>
  </r>
  <r>
    <x v="20"/>
    <n v="114"/>
    <x v="15"/>
    <n v="137"/>
    <s v="Production (tonnes)"/>
    <n v="51"/>
    <n v="7238"/>
    <n v="8001"/>
    <n v="6905"/>
    <n v="6123"/>
    <n v="7066.75"/>
  </r>
  <r>
    <x v="21"/>
    <n v="122"/>
    <x v="0"/>
    <n v="486"/>
    <s v="Production (tonnes)"/>
    <n v="51"/>
    <m/>
    <m/>
    <m/>
    <m/>
    <s v=" "/>
  </r>
  <r>
    <x v="21"/>
    <n v="122"/>
    <x v="1"/>
    <n v="176"/>
    <s v="Production (tonnes)"/>
    <n v="51"/>
    <n v="2464"/>
    <n v="746"/>
    <n v="6141"/>
    <n v="3185"/>
    <n v="3134"/>
  </r>
  <r>
    <x v="21"/>
    <n v="122"/>
    <x v="2"/>
    <n v="125"/>
    <s v="Production (tonnes)"/>
    <n v="51"/>
    <m/>
    <m/>
    <m/>
    <m/>
    <s v=" "/>
  </r>
  <r>
    <x v="21"/>
    <n v="122"/>
    <x v="3"/>
    <n v="191"/>
    <s v="Production (tonnes)"/>
    <n v="51"/>
    <m/>
    <m/>
    <m/>
    <m/>
    <s v=" "/>
  </r>
  <r>
    <x v="21"/>
    <n v="122"/>
    <x v="4"/>
    <n v="195"/>
    <s v="Production (tonnes)"/>
    <n v="51"/>
    <m/>
    <m/>
    <m/>
    <m/>
    <s v=" "/>
  </r>
  <r>
    <x v="21"/>
    <n v="122"/>
    <x v="5"/>
    <n v="242"/>
    <s v="Production (tonnes)"/>
    <n v="51"/>
    <m/>
    <m/>
    <m/>
    <m/>
    <s v=" "/>
  </r>
  <r>
    <x v="21"/>
    <n v="122"/>
    <x v="6"/>
    <n v="201"/>
    <s v="Production (tonnes)"/>
    <n v="51"/>
    <m/>
    <m/>
    <m/>
    <m/>
    <s v=" "/>
  </r>
  <r>
    <x v="21"/>
    <n v="122"/>
    <x v="7"/>
    <n v="56"/>
    <s v="Production (tonnes)"/>
    <n v="51"/>
    <n v="78739"/>
    <n v="100815"/>
    <n v="60312"/>
    <n v="59651"/>
    <n v="74879.25"/>
  </r>
  <r>
    <x v="21"/>
    <n v="122"/>
    <x v="8"/>
    <n v="79"/>
    <s v="Production (tonnes)"/>
    <n v="51"/>
    <m/>
    <m/>
    <m/>
    <m/>
    <s v=" "/>
  </r>
  <r>
    <x v="21"/>
    <n v="122"/>
    <x v="9"/>
    <n v="197"/>
    <s v="Production (tonnes)"/>
    <n v="51"/>
    <m/>
    <m/>
    <m/>
    <m/>
    <s v=" "/>
  </r>
  <r>
    <x v="21"/>
    <n v="122"/>
    <x v="10"/>
    <n v="489"/>
    <s v="Production (tonnes)"/>
    <n v="51"/>
    <m/>
    <m/>
    <m/>
    <m/>
    <s v=" "/>
  </r>
  <r>
    <x v="21"/>
    <n v="122"/>
    <x v="11"/>
    <n v="27"/>
    <s v="Production (tonnes)"/>
    <n v="51"/>
    <m/>
    <m/>
    <m/>
    <m/>
    <s v=" "/>
  </r>
  <r>
    <x v="21"/>
    <n v="122"/>
    <x v="12"/>
    <n v="83"/>
    <s v="Production (tonnes)"/>
    <n v="51"/>
    <n v="18527"/>
    <n v="11326"/>
    <n v="7837"/>
    <n v="10189"/>
    <n v="11969.75"/>
  </r>
  <r>
    <x v="21"/>
    <n v="122"/>
    <x v="13"/>
    <n v="122"/>
    <s v="Production (tonnes)"/>
    <n v="51"/>
    <m/>
    <m/>
    <m/>
    <m/>
    <s v=" "/>
  </r>
  <r>
    <x v="21"/>
    <n v="122"/>
    <x v="14"/>
    <n v="15"/>
    <s v="Production (tonnes)"/>
    <n v="51"/>
    <n v="13797"/>
    <n v="6085"/>
    <n v="3956"/>
    <n v="3720"/>
    <n v="6889.5"/>
  </r>
  <r>
    <x v="21"/>
    <n v="122"/>
    <x v="15"/>
    <n v="137"/>
    <s v="Production (tonnes)"/>
    <n v="51"/>
    <m/>
    <m/>
    <m/>
    <m/>
    <s v=" "/>
  </r>
  <r>
    <x v="22"/>
    <n v="123"/>
    <x v="0"/>
    <n v="486"/>
    <s v="Production (tonnes)"/>
    <n v="51"/>
    <n v="110000"/>
    <n v="115500"/>
    <n v="120000"/>
    <n v="120000"/>
    <n v="116375"/>
  </r>
  <r>
    <x v="22"/>
    <n v="123"/>
    <x v="1"/>
    <n v="176"/>
    <s v="Production (tonnes)"/>
    <n v="51"/>
    <m/>
    <m/>
    <m/>
    <m/>
    <s v=" "/>
  </r>
  <r>
    <x v="22"/>
    <n v="123"/>
    <x v="2"/>
    <n v="125"/>
    <s v="Production (tonnes)"/>
    <n v="51"/>
    <n v="490000"/>
    <n v="500000"/>
    <n v="550000"/>
    <n v="560000"/>
    <n v="525000"/>
  </r>
  <r>
    <x v="22"/>
    <n v="123"/>
    <x v="3"/>
    <n v="191"/>
    <s v="Production (tonnes)"/>
    <n v="51"/>
    <m/>
    <m/>
    <m/>
    <m/>
    <s v=" "/>
  </r>
  <r>
    <x v="22"/>
    <n v="123"/>
    <x v="4"/>
    <n v="195"/>
    <s v="Production (tonnes)"/>
    <n v="51"/>
    <m/>
    <m/>
    <m/>
    <m/>
    <s v=" "/>
  </r>
  <r>
    <x v="22"/>
    <n v="123"/>
    <x v="5"/>
    <n v="242"/>
    <s v="Production (tonnes)"/>
    <n v="51"/>
    <n v="4800"/>
    <n v="5100"/>
    <n v="5300"/>
    <n v="5400"/>
    <n v="5150"/>
  </r>
  <r>
    <x v="22"/>
    <n v="123"/>
    <x v="6"/>
    <n v="201"/>
    <s v="Production (tonnes)"/>
    <n v="51"/>
    <m/>
    <m/>
    <m/>
    <m/>
    <s v=" "/>
  </r>
  <r>
    <x v="22"/>
    <n v="123"/>
    <x v="7"/>
    <n v="56"/>
    <s v="Production (tonnes)"/>
    <n v="51"/>
    <m/>
    <m/>
    <m/>
    <m/>
    <s v=" "/>
  </r>
  <r>
    <x v="22"/>
    <n v="123"/>
    <x v="8"/>
    <n v="79"/>
    <s v="Production (tonnes)"/>
    <n v="51"/>
    <m/>
    <m/>
    <m/>
    <m/>
    <s v=" "/>
  </r>
  <r>
    <x v="22"/>
    <n v="123"/>
    <x v="9"/>
    <n v="197"/>
    <s v="Production (tonnes)"/>
    <n v="51"/>
    <m/>
    <m/>
    <m/>
    <m/>
    <s v=" "/>
  </r>
  <r>
    <x v="22"/>
    <n v="123"/>
    <x v="10"/>
    <n v="489"/>
    <s v="Production (tonnes)"/>
    <n v="51"/>
    <n v="42000"/>
    <n v="42000"/>
    <n v="43000"/>
    <n v="43000"/>
    <n v="42500"/>
  </r>
  <r>
    <x v="22"/>
    <n v="123"/>
    <x v="11"/>
    <n v="27"/>
    <s v="Production (tonnes)"/>
    <n v="51"/>
    <n v="154800"/>
    <n v="164000"/>
    <n v="231800"/>
    <n v="295150"/>
    <n v="211437.5"/>
  </r>
  <r>
    <x v="22"/>
    <n v="123"/>
    <x v="12"/>
    <n v="83"/>
    <s v="Production (tonnes)"/>
    <n v="51"/>
    <m/>
    <m/>
    <m/>
    <m/>
    <s v=" "/>
  </r>
  <r>
    <x v="22"/>
    <n v="123"/>
    <x v="13"/>
    <n v="122"/>
    <s v="Production (tonnes)"/>
    <n v="51"/>
    <n v="19000"/>
    <n v="20000"/>
    <n v="20000"/>
    <n v="21000"/>
    <n v="20000"/>
  </r>
  <r>
    <x v="22"/>
    <n v="123"/>
    <x v="14"/>
    <n v="15"/>
    <s v="Production (tonnes)"/>
    <n v="51"/>
    <m/>
    <m/>
    <m/>
    <m/>
    <s v=" "/>
  </r>
  <r>
    <x v="22"/>
    <n v="123"/>
    <x v="15"/>
    <n v="137"/>
    <s v="Production (tonnes)"/>
    <n v="51"/>
    <n v="20900"/>
    <n v="21000"/>
    <n v="21300"/>
    <n v="20500"/>
    <n v="20925"/>
  </r>
  <r>
    <x v="23"/>
    <n v="129"/>
    <x v="0"/>
    <n v="486"/>
    <s v="Production (tonnes)"/>
    <n v="51"/>
    <n v="310000"/>
    <n v="315000"/>
    <n v="325000"/>
    <n v="325000"/>
    <n v="318750"/>
  </r>
  <r>
    <x v="23"/>
    <n v="129"/>
    <x v="1"/>
    <n v="176"/>
    <s v="Production (tonnes)"/>
    <n v="51"/>
    <n v="78175"/>
    <n v="87500"/>
    <n v="88000"/>
    <n v="88000"/>
    <n v="85418.75"/>
  </r>
  <r>
    <x v="23"/>
    <n v="129"/>
    <x v="2"/>
    <n v="125"/>
    <s v="Production (tonnes)"/>
    <n v="51"/>
    <n v="2964000"/>
    <n v="2358775"/>
    <n v="2400000"/>
    <n v="2400000"/>
    <n v="2530693.75"/>
  </r>
  <r>
    <x v="23"/>
    <n v="129"/>
    <x v="3"/>
    <n v="191"/>
    <s v="Production (tonnes)"/>
    <n v="51"/>
    <m/>
    <m/>
    <m/>
    <m/>
    <s v=" "/>
  </r>
  <r>
    <x v="23"/>
    <n v="129"/>
    <x v="4"/>
    <n v="195"/>
    <s v="Production (tonnes)"/>
    <n v="51"/>
    <n v="3800"/>
    <n v="3800"/>
    <n v="3800"/>
    <n v="3800"/>
    <n v="3800"/>
  </r>
  <r>
    <x v="23"/>
    <n v="129"/>
    <x v="5"/>
    <n v="242"/>
    <s v="Production (tonnes)"/>
    <n v="51"/>
    <n v="61000"/>
    <n v="61380"/>
    <n v="42000"/>
    <n v="42000"/>
    <n v="51595"/>
  </r>
  <r>
    <x v="23"/>
    <n v="129"/>
    <x v="6"/>
    <n v="201"/>
    <s v="Production (tonnes)"/>
    <n v="51"/>
    <n v="700"/>
    <n v="700"/>
    <n v="700"/>
    <n v="700"/>
    <n v="700"/>
  </r>
  <r>
    <x v="23"/>
    <n v="129"/>
    <x v="7"/>
    <n v="56"/>
    <s v="Production (tonnes)"/>
    <n v="51"/>
    <n v="391000"/>
    <n v="495000"/>
    <n v="370000"/>
    <n v="370000"/>
    <n v="406500"/>
  </r>
  <r>
    <x v="23"/>
    <n v="129"/>
    <x v="8"/>
    <n v="79"/>
    <s v="Production (tonnes)"/>
    <n v="51"/>
    <m/>
    <m/>
    <m/>
    <m/>
    <s v=" "/>
  </r>
  <r>
    <x v="23"/>
    <n v="129"/>
    <x v="9"/>
    <n v="197"/>
    <s v="Production (tonnes)"/>
    <n v="51"/>
    <m/>
    <m/>
    <m/>
    <m/>
    <s v=" "/>
  </r>
  <r>
    <x v="23"/>
    <n v="129"/>
    <x v="10"/>
    <n v="489"/>
    <s v="Production (tonnes)"/>
    <n v="51"/>
    <m/>
    <m/>
    <m/>
    <m/>
    <s v=" "/>
  </r>
  <r>
    <x v="23"/>
    <n v="129"/>
    <x v="11"/>
    <n v="27"/>
    <s v="Production (tonnes)"/>
    <n v="51"/>
    <n v="3393000"/>
    <n v="3485000"/>
    <n v="3000000"/>
    <n v="3000000"/>
    <n v="3219500"/>
  </r>
  <r>
    <x v="23"/>
    <n v="129"/>
    <x v="12"/>
    <n v="83"/>
    <s v="Production (tonnes)"/>
    <n v="51"/>
    <n v="1000"/>
    <n v="1000"/>
    <n v="1200"/>
    <n v="1200"/>
    <n v="1100"/>
  </r>
  <r>
    <x v="23"/>
    <n v="129"/>
    <x v="13"/>
    <n v="122"/>
    <s v="Production (tonnes)"/>
    <n v="51"/>
    <n v="878500"/>
    <n v="869000"/>
    <n v="890000"/>
    <n v="890000"/>
    <n v="881875"/>
  </r>
  <r>
    <x v="23"/>
    <n v="129"/>
    <x v="14"/>
    <n v="15"/>
    <s v="Production (tonnes)"/>
    <n v="51"/>
    <n v="10000"/>
    <n v="10000"/>
    <n v="11000"/>
    <n v="11000"/>
    <n v="10500"/>
  </r>
  <r>
    <x v="23"/>
    <n v="129"/>
    <x v="15"/>
    <n v="137"/>
    <s v="Production (tonnes)"/>
    <n v="51"/>
    <m/>
    <m/>
    <m/>
    <m/>
    <s v=" "/>
  </r>
  <r>
    <x v="24"/>
    <n v="130"/>
    <x v="0"/>
    <n v="486"/>
    <s v="Production (tonnes)"/>
    <n v="51"/>
    <n v="370000"/>
    <n v="380000"/>
    <n v="390000"/>
    <n v="390000"/>
    <n v="382500"/>
  </r>
  <r>
    <x v="24"/>
    <n v="130"/>
    <x v="1"/>
    <n v="176"/>
    <s v="Production (tonnes)"/>
    <n v="51"/>
    <n v="85759"/>
    <n v="117274"/>
    <n v="128632"/>
    <n v="124702"/>
    <n v="114091.75"/>
  </r>
  <r>
    <x v="24"/>
    <n v="130"/>
    <x v="2"/>
    <n v="125"/>
    <s v="Production (tonnes)"/>
    <n v="51"/>
    <n v="2197640"/>
    <n v="2832141"/>
    <n v="3238943"/>
    <n v="3491183"/>
    <n v="2939976.75"/>
  </r>
  <r>
    <x v="24"/>
    <n v="130"/>
    <x v="3"/>
    <n v="191"/>
    <s v="Production (tonnes)"/>
    <n v="51"/>
    <n v="37000"/>
    <n v="35000"/>
    <n v="40000"/>
    <n v="40000"/>
    <n v="38000"/>
  </r>
  <r>
    <x v="24"/>
    <n v="130"/>
    <x v="4"/>
    <n v="195"/>
    <s v="Production (tonnes)"/>
    <n v="51"/>
    <n v="54000"/>
    <n v="54000"/>
    <n v="55000"/>
    <n v="55000"/>
    <n v="54500"/>
  </r>
  <r>
    <x v="24"/>
    <n v="130"/>
    <x v="5"/>
    <n v="242"/>
    <s v="Production (tonnes)"/>
    <n v="51"/>
    <n v="141078"/>
    <n v="203071"/>
    <n v="261810"/>
    <n v="243215"/>
    <n v="212293.5"/>
  </r>
  <r>
    <x v="24"/>
    <n v="130"/>
    <x v="6"/>
    <n v="201"/>
    <s v="Production (tonnes)"/>
    <n v="51"/>
    <n v="2000"/>
    <n v="1800"/>
    <n v="1800"/>
    <n v="1800"/>
    <n v="1850"/>
  </r>
  <r>
    <x v="24"/>
    <n v="130"/>
    <x v="7"/>
    <n v="56"/>
    <s v="Production (tonnes)"/>
    <n v="51"/>
    <n v="1225234"/>
    <n v="2611486"/>
    <n v="3226418"/>
    <n v="2634701"/>
    <n v="2424459.75"/>
  </r>
  <r>
    <x v="24"/>
    <n v="130"/>
    <x v="8"/>
    <n v="79"/>
    <s v="Production (tonnes)"/>
    <n v="51"/>
    <n v="15970"/>
    <n v="27037"/>
    <n v="32251"/>
    <n v="31869"/>
    <n v="26781.75"/>
  </r>
  <r>
    <x v="24"/>
    <n v="130"/>
    <x v="9"/>
    <n v="197"/>
    <s v="Production (tonnes)"/>
    <n v="51"/>
    <n v="63883"/>
    <n v="130987"/>
    <n v="159365"/>
    <n v="149873"/>
    <n v="126027"/>
  </r>
  <r>
    <x v="24"/>
    <n v="130"/>
    <x v="10"/>
    <n v="489"/>
    <s v="Production (tonnes)"/>
    <n v="51"/>
    <n v="310000"/>
    <n v="320000"/>
    <n v="330000"/>
    <n v="330000"/>
    <n v="322500"/>
  </r>
  <r>
    <x v="24"/>
    <n v="130"/>
    <x v="11"/>
    <n v="27"/>
    <s v="Production (tonnes)"/>
    <n v="51"/>
    <n v="41270"/>
    <n v="91450"/>
    <n v="113166"/>
    <n v="114885"/>
    <n v="90192.75"/>
  </r>
  <r>
    <x v="24"/>
    <n v="130"/>
    <x v="12"/>
    <n v="83"/>
    <s v="Production (tonnes)"/>
    <n v="51"/>
    <n v="18175"/>
    <n v="54309"/>
    <n v="63698"/>
    <n v="61999"/>
    <n v="49545.25"/>
  </r>
  <r>
    <x v="24"/>
    <n v="130"/>
    <x v="13"/>
    <n v="122"/>
    <s v="Production (tonnes)"/>
    <n v="51"/>
    <m/>
    <m/>
    <m/>
    <m/>
    <s v=" "/>
  </r>
  <r>
    <x v="24"/>
    <n v="130"/>
    <x v="14"/>
    <n v="15"/>
    <s v="Production (tonnes)"/>
    <n v="51"/>
    <n v="1730"/>
    <n v="1999"/>
    <n v="4605"/>
    <n v="2386"/>
    <n v="2680"/>
  </r>
  <r>
    <x v="24"/>
    <n v="130"/>
    <x v="15"/>
    <n v="137"/>
    <s v="Production (tonnes)"/>
    <n v="51"/>
    <m/>
    <m/>
    <m/>
    <m/>
    <s v=" "/>
  </r>
  <r>
    <x v="25"/>
    <n v="133"/>
    <x v="0"/>
    <n v="486"/>
    <s v="Production (tonnes)"/>
    <n v="51"/>
    <n v="92269"/>
    <n v="117500"/>
    <n v="136898"/>
    <n v="140000"/>
    <n v="121666.75"/>
  </r>
  <r>
    <x v="25"/>
    <n v="133"/>
    <x v="1"/>
    <n v="176"/>
    <s v="Production (tonnes)"/>
    <n v="51"/>
    <m/>
    <m/>
    <m/>
    <m/>
    <s v=" "/>
  </r>
  <r>
    <x v="25"/>
    <n v="133"/>
    <x v="2"/>
    <n v="125"/>
    <s v="Production (tonnes)"/>
    <n v="51"/>
    <n v="56062"/>
    <n v="96125"/>
    <n v="96125"/>
    <n v="100000"/>
    <n v="87078"/>
  </r>
  <r>
    <x v="25"/>
    <n v="133"/>
    <x v="3"/>
    <n v="191"/>
    <s v="Production (tonnes)"/>
    <n v="51"/>
    <m/>
    <m/>
    <m/>
    <m/>
    <s v=" "/>
  </r>
  <r>
    <x v="25"/>
    <n v="133"/>
    <x v="4"/>
    <n v="195"/>
    <s v="Production (tonnes)"/>
    <n v="51"/>
    <n v="94642"/>
    <n v="71036"/>
    <n v="58291"/>
    <n v="85000"/>
    <n v="77242.25"/>
  </r>
  <r>
    <x v="25"/>
    <n v="133"/>
    <x v="5"/>
    <n v="242"/>
    <s v="Production (tonnes)"/>
    <n v="51"/>
    <n v="279503"/>
    <n v="265549"/>
    <n v="324187"/>
    <n v="325000"/>
    <n v="298559.75"/>
  </r>
  <r>
    <x v="25"/>
    <n v="133"/>
    <x v="6"/>
    <n v="201"/>
    <s v="Production (tonnes)"/>
    <n v="51"/>
    <m/>
    <m/>
    <m/>
    <m/>
    <s v=" "/>
  </r>
  <r>
    <x v="25"/>
    <n v="133"/>
    <x v="7"/>
    <n v="56"/>
    <s v="Production (tonnes)"/>
    <n v="51"/>
    <n v="634464"/>
    <n v="706737"/>
    <n v="689918"/>
    <n v="695073"/>
    <n v="681548"/>
  </r>
  <r>
    <x v="25"/>
    <n v="133"/>
    <x v="8"/>
    <n v="79"/>
    <s v="Production (tonnes)"/>
    <n v="51"/>
    <n v="1157810"/>
    <n v="1128773"/>
    <n v="1175107"/>
    <n v="1413908"/>
    <n v="1218899.5"/>
  </r>
  <r>
    <x v="25"/>
    <n v="133"/>
    <x v="9"/>
    <n v="197"/>
    <s v="Production (tonnes)"/>
    <n v="51"/>
    <m/>
    <m/>
    <m/>
    <m/>
    <s v=" "/>
  </r>
  <r>
    <x v="25"/>
    <n v="133"/>
    <x v="10"/>
    <n v="489"/>
    <s v="Production (tonnes)"/>
    <n v="51"/>
    <m/>
    <m/>
    <m/>
    <m/>
    <s v=" "/>
  </r>
  <r>
    <x v="25"/>
    <n v="133"/>
    <x v="11"/>
    <n v="27"/>
    <s v="Production (tonnes)"/>
    <n v="51"/>
    <n v="945823"/>
    <n v="1053236"/>
    <n v="1082384"/>
    <n v="1624246"/>
    <n v="1176422.25"/>
  </r>
  <r>
    <x v="25"/>
    <n v="133"/>
    <x v="12"/>
    <n v="83"/>
    <s v="Production (tonnes)"/>
    <n v="51"/>
    <n v="629127"/>
    <n v="769681"/>
    <n v="900791"/>
    <n v="1027202"/>
    <n v="831700.25"/>
  </r>
  <r>
    <x v="25"/>
    <n v="133"/>
    <x v="13"/>
    <n v="122"/>
    <s v="Production (tonnes)"/>
    <n v="51"/>
    <n v="133129"/>
    <n v="185434"/>
    <n v="283006"/>
    <n v="290000"/>
    <n v="222892.25"/>
  </r>
  <r>
    <x v="25"/>
    <n v="133"/>
    <x v="14"/>
    <n v="15"/>
    <s v="Production (tonnes)"/>
    <n v="51"/>
    <n v="4805"/>
    <n v="8565"/>
    <n v="8585"/>
    <n v="13116"/>
    <n v="8767.75"/>
  </r>
  <r>
    <x v="25"/>
    <n v="133"/>
    <x v="15"/>
    <n v="137"/>
    <s v="Production (tonnes)"/>
    <n v="51"/>
    <n v="47751"/>
    <n v="77750"/>
    <n v="85280"/>
    <n v="90000"/>
    <n v="75195.25"/>
  </r>
  <r>
    <x v="26"/>
    <n v="136"/>
    <x v="0"/>
    <n v="486"/>
    <s v="Production (tonnes)"/>
    <n v="51"/>
    <m/>
    <m/>
    <m/>
    <m/>
    <s v=" "/>
  </r>
  <r>
    <x v="26"/>
    <n v="136"/>
    <x v="1"/>
    <n v="176"/>
    <s v="Production (tonnes)"/>
    <n v="51"/>
    <n v="10000"/>
    <n v="9900"/>
    <n v="9900"/>
    <n v="9900"/>
    <n v="9925"/>
  </r>
  <r>
    <x v="26"/>
    <n v="136"/>
    <x v="2"/>
    <n v="125"/>
    <s v="Production (tonnes)"/>
    <n v="51"/>
    <m/>
    <m/>
    <m/>
    <m/>
    <s v=" "/>
  </r>
  <r>
    <x v="26"/>
    <n v="136"/>
    <x v="3"/>
    <n v="191"/>
    <s v="Production (tonnes)"/>
    <n v="51"/>
    <m/>
    <m/>
    <m/>
    <m/>
    <s v=" "/>
  </r>
  <r>
    <x v="26"/>
    <n v="136"/>
    <x v="4"/>
    <n v="195"/>
    <s v="Production (tonnes)"/>
    <n v="51"/>
    <n v="8000"/>
    <n v="8000"/>
    <n v="8000"/>
    <n v="8000"/>
    <n v="8000"/>
  </r>
  <r>
    <x v="26"/>
    <n v="136"/>
    <x v="5"/>
    <n v="242"/>
    <s v="Production (tonnes)"/>
    <n v="51"/>
    <n v="700"/>
    <n v="800"/>
    <n v="800"/>
    <n v="800"/>
    <n v="775"/>
  </r>
  <r>
    <x v="26"/>
    <n v="136"/>
    <x v="6"/>
    <n v="201"/>
    <s v="Production (tonnes)"/>
    <n v="51"/>
    <m/>
    <m/>
    <m/>
    <m/>
    <s v=" "/>
  </r>
  <r>
    <x v="26"/>
    <n v="136"/>
    <x v="7"/>
    <n v="56"/>
    <s v="Production (tonnes)"/>
    <n v="51"/>
    <n v="12234"/>
    <n v="17285"/>
    <n v="16966"/>
    <n v="15461"/>
    <n v="15486.5"/>
  </r>
  <r>
    <x v="26"/>
    <n v="136"/>
    <x v="8"/>
    <n v="79"/>
    <s v="Production (tonnes)"/>
    <n v="51"/>
    <n v="4221"/>
    <n v="4955"/>
    <n v="1601"/>
    <n v="2318"/>
    <n v="3273.75"/>
  </r>
  <r>
    <x v="26"/>
    <n v="136"/>
    <x v="9"/>
    <n v="197"/>
    <s v="Production (tonnes)"/>
    <n v="51"/>
    <m/>
    <m/>
    <m/>
    <m/>
    <s v=" "/>
  </r>
  <r>
    <x v="26"/>
    <n v="136"/>
    <x v="10"/>
    <n v="489"/>
    <s v="Production (tonnes)"/>
    <n v="51"/>
    <m/>
    <m/>
    <m/>
    <m/>
    <s v=" "/>
  </r>
  <r>
    <x v="26"/>
    <n v="136"/>
    <x v="11"/>
    <n v="27"/>
    <s v="Production (tonnes)"/>
    <n v="51"/>
    <n v="72000"/>
    <n v="70462"/>
    <n v="82165"/>
    <n v="82163"/>
    <n v="76697.5"/>
  </r>
  <r>
    <x v="26"/>
    <n v="136"/>
    <x v="12"/>
    <n v="83"/>
    <s v="Production (tonnes)"/>
    <n v="51"/>
    <n v="81816"/>
    <n v="74057"/>
    <n v="79674"/>
    <n v="85595"/>
    <n v="80285.5"/>
  </r>
  <r>
    <x v="26"/>
    <n v="136"/>
    <x v="13"/>
    <n v="122"/>
    <s v="Production (tonnes)"/>
    <n v="51"/>
    <n v="2000"/>
    <n v="2200"/>
    <n v="2200"/>
    <n v="2200"/>
    <n v="2150"/>
  </r>
  <r>
    <x v="26"/>
    <n v="136"/>
    <x v="14"/>
    <n v="15"/>
    <s v="Production (tonnes)"/>
    <n v="51"/>
    <n v="574"/>
    <n v="1000"/>
    <n v="2000"/>
    <n v="4000"/>
    <n v="1893.5"/>
  </r>
  <r>
    <x v="26"/>
    <n v="136"/>
    <x v="15"/>
    <n v="137"/>
    <s v="Production (tonnes)"/>
    <n v="51"/>
    <n v="2600"/>
    <n v="2800"/>
    <n v="2800"/>
    <n v="2800"/>
    <n v="2750"/>
  </r>
  <r>
    <x v="27"/>
    <n v="144"/>
    <x v="0"/>
    <n v="486"/>
    <s v="Production (tonnes)"/>
    <n v="51"/>
    <n v="90000"/>
    <n v="90000"/>
    <n v="90000"/>
    <n v="90000"/>
    <n v="90000"/>
  </r>
  <r>
    <x v="27"/>
    <n v="144"/>
    <x v="1"/>
    <n v="176"/>
    <s v="Production (tonnes)"/>
    <n v="51"/>
    <m/>
    <m/>
    <m/>
    <m/>
    <s v=" "/>
  </r>
  <r>
    <x v="27"/>
    <n v="144"/>
    <x v="2"/>
    <n v="125"/>
    <s v="Production (tonnes)"/>
    <n v="51"/>
    <n v="6500000"/>
    <n v="6658708"/>
    <n v="5038623"/>
    <n v="5038623"/>
    <n v="5808988.5"/>
  </r>
  <r>
    <x v="27"/>
    <n v="144"/>
    <x v="3"/>
    <n v="191"/>
    <s v="Production (tonnes)"/>
    <n v="51"/>
    <m/>
    <m/>
    <m/>
    <m/>
    <s v=" "/>
  </r>
  <r>
    <x v="27"/>
    <n v="144"/>
    <x v="4"/>
    <n v="195"/>
    <s v="Production (tonnes)"/>
    <n v="51"/>
    <m/>
    <m/>
    <m/>
    <m/>
    <s v=" "/>
  </r>
  <r>
    <x v="27"/>
    <n v="144"/>
    <x v="5"/>
    <n v="242"/>
    <s v="Production (tonnes)"/>
    <n v="51"/>
    <n v="93000"/>
    <n v="85977"/>
    <n v="102932"/>
    <n v="94454"/>
    <n v="94090.75"/>
  </r>
  <r>
    <x v="27"/>
    <n v="144"/>
    <x v="6"/>
    <n v="201"/>
    <s v="Production (tonnes)"/>
    <n v="51"/>
    <m/>
    <m/>
    <m/>
    <m/>
    <s v=" "/>
  </r>
  <r>
    <x v="27"/>
    <n v="144"/>
    <x v="7"/>
    <n v="56"/>
    <s v="Production (tonnes)"/>
    <n v="51"/>
    <n v="942000"/>
    <n v="1417800"/>
    <n v="1152050"/>
    <n v="1284930"/>
    <n v="1199195"/>
  </r>
  <r>
    <x v="27"/>
    <n v="144"/>
    <x v="8"/>
    <n v="79"/>
    <s v="Production (tonnes)"/>
    <n v="51"/>
    <n v="15000"/>
    <n v="22721"/>
    <n v="25213"/>
    <n v="23967"/>
    <n v="21725.25"/>
  </r>
  <r>
    <x v="27"/>
    <n v="144"/>
    <x v="9"/>
    <n v="197"/>
    <s v="Production (tonnes)"/>
    <n v="51"/>
    <m/>
    <m/>
    <m/>
    <m/>
    <s v=" "/>
  </r>
  <r>
    <x v="27"/>
    <n v="144"/>
    <x v="10"/>
    <n v="489"/>
    <s v="Production (tonnes)"/>
    <n v="51"/>
    <m/>
    <m/>
    <m/>
    <m/>
    <s v=" "/>
  </r>
  <r>
    <x v="27"/>
    <n v="144"/>
    <x v="11"/>
    <n v="27"/>
    <s v="Production (tonnes)"/>
    <n v="51"/>
    <n v="65000"/>
    <n v="99173"/>
    <n v="104655"/>
    <n v="101914"/>
    <n v="92685.5"/>
  </r>
  <r>
    <x v="27"/>
    <n v="144"/>
    <x v="12"/>
    <n v="83"/>
    <s v="Production (tonnes)"/>
    <n v="51"/>
    <n v="115000"/>
    <n v="204986"/>
    <n v="169543"/>
    <n v="187265"/>
    <n v="169198.5"/>
  </r>
  <r>
    <x v="27"/>
    <n v="144"/>
    <x v="13"/>
    <n v="122"/>
    <s v="Production (tonnes)"/>
    <n v="51"/>
    <n v="915000"/>
    <n v="929896"/>
    <n v="875216"/>
    <n v="890000"/>
    <n v="902528"/>
  </r>
  <r>
    <x v="27"/>
    <n v="144"/>
    <x v="14"/>
    <n v="15"/>
    <s v="Production (tonnes)"/>
    <n v="51"/>
    <n v="2100"/>
    <n v="2000"/>
    <n v="2500"/>
    <n v="2500"/>
    <n v="2275"/>
  </r>
  <r>
    <x v="27"/>
    <n v="144"/>
    <x v="15"/>
    <n v="137"/>
    <s v="Production (tonnes)"/>
    <n v="51"/>
    <m/>
    <m/>
    <m/>
    <m/>
    <s v=" "/>
  </r>
  <r>
    <x v="28"/>
    <n v="147"/>
    <x v="0"/>
    <n v="486"/>
    <s v="Production (tonnes)"/>
    <n v="51"/>
    <m/>
    <m/>
    <m/>
    <m/>
    <s v=" "/>
  </r>
  <r>
    <x v="28"/>
    <n v="147"/>
    <x v="1"/>
    <n v="176"/>
    <s v="Production (tonnes)"/>
    <n v="51"/>
    <m/>
    <m/>
    <m/>
    <m/>
    <s v=" "/>
  </r>
  <r>
    <x v="28"/>
    <n v="147"/>
    <x v="2"/>
    <n v="125"/>
    <s v="Production (tonnes)"/>
    <n v="51"/>
    <m/>
    <m/>
    <m/>
    <m/>
    <s v=" "/>
  </r>
  <r>
    <x v="28"/>
    <n v="147"/>
    <x v="3"/>
    <n v="191"/>
    <s v="Production (tonnes)"/>
    <n v="51"/>
    <m/>
    <m/>
    <m/>
    <m/>
    <s v=" "/>
  </r>
  <r>
    <x v="28"/>
    <n v="147"/>
    <x v="4"/>
    <n v="195"/>
    <s v="Production (tonnes)"/>
    <n v="51"/>
    <m/>
    <m/>
    <m/>
    <m/>
    <s v=" "/>
  </r>
  <r>
    <x v="28"/>
    <n v="147"/>
    <x v="5"/>
    <n v="242"/>
    <s v="Production (tonnes)"/>
    <n v="51"/>
    <n v="290"/>
    <n v="350"/>
    <n v="350"/>
    <n v="300"/>
    <n v="322.5"/>
  </r>
  <r>
    <x v="28"/>
    <n v="147"/>
    <x v="6"/>
    <n v="201"/>
    <s v="Production (tonnes)"/>
    <n v="51"/>
    <m/>
    <m/>
    <m/>
    <m/>
    <s v=" "/>
  </r>
  <r>
    <x v="28"/>
    <n v="147"/>
    <x v="7"/>
    <n v="56"/>
    <s v="Production (tonnes)"/>
    <n v="51"/>
    <n v="40723"/>
    <n v="60853"/>
    <n v="60000"/>
    <n v="60000"/>
    <n v="55394"/>
  </r>
  <r>
    <x v="28"/>
    <n v="147"/>
    <x v="8"/>
    <n v="79"/>
    <s v="Production (tonnes)"/>
    <n v="51"/>
    <n v="47900"/>
    <n v="59000"/>
    <n v="60000"/>
    <n v="60000"/>
    <n v="56725"/>
  </r>
  <r>
    <x v="28"/>
    <n v="147"/>
    <x v="9"/>
    <n v="197"/>
    <s v="Production (tonnes)"/>
    <n v="51"/>
    <m/>
    <m/>
    <m/>
    <m/>
    <s v=" "/>
  </r>
  <r>
    <x v="28"/>
    <n v="147"/>
    <x v="10"/>
    <n v="489"/>
    <s v="Production (tonnes)"/>
    <n v="51"/>
    <m/>
    <m/>
    <m/>
    <m/>
    <s v=" "/>
  </r>
  <r>
    <x v="28"/>
    <n v="147"/>
    <x v="11"/>
    <n v="27"/>
    <s v="Production (tonnes)"/>
    <n v="51"/>
    <m/>
    <m/>
    <m/>
    <m/>
    <s v=" "/>
  </r>
  <r>
    <x v="28"/>
    <n v="147"/>
    <x v="12"/>
    <n v="83"/>
    <s v="Production (tonnes)"/>
    <n v="51"/>
    <n v="8000"/>
    <n v="10000"/>
    <n v="10000"/>
    <n v="10000"/>
    <n v="9500"/>
  </r>
  <r>
    <x v="28"/>
    <n v="147"/>
    <x v="13"/>
    <n v="122"/>
    <s v="Production (tonnes)"/>
    <n v="51"/>
    <m/>
    <m/>
    <m/>
    <m/>
    <s v=" "/>
  </r>
  <r>
    <x v="28"/>
    <n v="147"/>
    <x v="14"/>
    <n v="15"/>
    <s v="Production (tonnes)"/>
    <n v="51"/>
    <n v="11015"/>
    <n v="12858"/>
    <n v="13000"/>
    <n v="13000"/>
    <n v="12468.25"/>
  </r>
  <r>
    <x v="28"/>
    <n v="147"/>
    <x v="15"/>
    <n v="137"/>
    <s v="Production (tonnes)"/>
    <n v="51"/>
    <m/>
    <m/>
    <m/>
    <m/>
    <s v=" "/>
  </r>
  <r>
    <x v="29"/>
    <n v="158"/>
    <x v="0"/>
    <n v="486"/>
    <s v="Production (tonnes)"/>
    <n v="51"/>
    <m/>
    <m/>
    <m/>
    <m/>
    <s v=" "/>
  </r>
  <r>
    <x v="29"/>
    <n v="158"/>
    <x v="1"/>
    <n v="176"/>
    <s v="Production (tonnes)"/>
    <n v="51"/>
    <n v="9000"/>
    <n v="9000"/>
    <n v="9000"/>
    <n v="9000"/>
    <n v="9000"/>
  </r>
  <r>
    <x v="29"/>
    <n v="158"/>
    <x v="2"/>
    <n v="125"/>
    <s v="Production (tonnes)"/>
    <n v="51"/>
    <n v="119600"/>
    <n v="138200"/>
    <n v="145500"/>
    <n v="110300"/>
    <n v="128400"/>
  </r>
  <r>
    <x v="29"/>
    <n v="158"/>
    <x v="3"/>
    <n v="191"/>
    <s v="Production (tonnes)"/>
    <n v="51"/>
    <n v="170"/>
    <n v="180"/>
    <n v="180"/>
    <n v="180"/>
    <n v="177.5"/>
  </r>
  <r>
    <x v="29"/>
    <n v="158"/>
    <x v="4"/>
    <n v="195"/>
    <s v="Production (tonnes)"/>
    <n v="51"/>
    <n v="586100"/>
    <n v="703300"/>
    <n v="1013300"/>
    <n v="1569300"/>
    <n v="968000"/>
  </r>
  <r>
    <x v="29"/>
    <n v="158"/>
    <x v="5"/>
    <n v="242"/>
    <s v="Production (tonnes)"/>
    <n v="51"/>
    <n v="139100"/>
    <n v="152600"/>
    <n v="147676"/>
    <n v="307776"/>
    <n v="186788"/>
  </r>
  <r>
    <x v="29"/>
    <n v="158"/>
    <x v="6"/>
    <n v="201"/>
    <s v="Production (tonnes)"/>
    <n v="51"/>
    <m/>
    <m/>
    <m/>
    <m/>
    <s v=" "/>
  </r>
  <r>
    <x v="29"/>
    <n v="158"/>
    <x v="7"/>
    <n v="56"/>
    <s v="Production (tonnes)"/>
    <n v="51"/>
    <n v="1000"/>
    <n v="2400"/>
    <n v="19300"/>
    <n v="6100"/>
    <n v="7200"/>
  </r>
  <r>
    <x v="29"/>
    <n v="158"/>
    <x v="8"/>
    <n v="79"/>
    <s v="Production (tonnes)"/>
    <n v="51"/>
    <n v="2652400"/>
    <n v="3008584"/>
    <n v="2781928"/>
    <n v="3489400"/>
    <n v="2983078"/>
  </r>
  <r>
    <x v="29"/>
    <n v="158"/>
    <x v="9"/>
    <n v="197"/>
    <s v="Production (tonnes)"/>
    <n v="51"/>
    <m/>
    <m/>
    <m/>
    <m/>
    <s v=" "/>
  </r>
  <r>
    <x v="29"/>
    <n v="158"/>
    <x v="10"/>
    <n v="489"/>
    <s v="Production (tonnes)"/>
    <n v="51"/>
    <m/>
    <m/>
    <m/>
    <m/>
    <s v=" "/>
  </r>
  <r>
    <x v="29"/>
    <n v="158"/>
    <x v="11"/>
    <n v="27"/>
    <s v="Production (tonnes)"/>
    <n v="51"/>
    <n v="59902"/>
    <n v="78377"/>
    <n v="70000"/>
    <n v="28497"/>
    <n v="59194"/>
  </r>
  <r>
    <x v="29"/>
    <n v="158"/>
    <x v="12"/>
    <n v="83"/>
    <s v="Production (tonnes)"/>
    <n v="51"/>
    <n v="943900"/>
    <n v="929265"/>
    <n v="975223"/>
    <n v="1311100"/>
    <n v="1039872"/>
  </r>
  <r>
    <x v="29"/>
    <n v="158"/>
    <x v="13"/>
    <n v="122"/>
    <s v="Production (tonnes)"/>
    <n v="51"/>
    <n v="49900"/>
    <n v="91700"/>
    <n v="123100"/>
    <n v="57877"/>
    <n v="80644.25"/>
  </r>
  <r>
    <x v="29"/>
    <n v="158"/>
    <x v="14"/>
    <n v="15"/>
    <s v="Production (tonnes)"/>
    <n v="51"/>
    <n v="9000"/>
    <n v="7796"/>
    <n v="9000"/>
    <n v="8500"/>
    <n v="8574"/>
  </r>
  <r>
    <x v="29"/>
    <n v="158"/>
    <x v="15"/>
    <n v="137"/>
    <s v="Production (tonnes)"/>
    <n v="51"/>
    <m/>
    <m/>
    <m/>
    <m/>
    <s v=" "/>
  </r>
  <r>
    <x v="30"/>
    <n v="159"/>
    <x v="0"/>
    <n v="486"/>
    <s v="Production (tonnes)"/>
    <n v="51"/>
    <m/>
    <m/>
    <m/>
    <m/>
    <s v=" "/>
  </r>
  <r>
    <x v="30"/>
    <n v="159"/>
    <x v="1"/>
    <n v="176"/>
    <s v="Production (tonnes)"/>
    <n v="51"/>
    <m/>
    <m/>
    <m/>
    <m/>
    <s v=" "/>
  </r>
  <r>
    <x v="30"/>
    <n v="159"/>
    <x v="2"/>
    <n v="125"/>
    <s v="Production (tonnes)"/>
    <n v="51"/>
    <n v="41565000"/>
    <n v="45721000"/>
    <n v="43410000"/>
    <n v="44582000"/>
    <n v="43819500"/>
  </r>
  <r>
    <x v="30"/>
    <n v="159"/>
    <x v="3"/>
    <n v="191"/>
    <s v="Production (tonnes)"/>
    <n v="51"/>
    <m/>
    <m/>
    <m/>
    <m/>
    <s v=" "/>
  </r>
  <r>
    <x v="30"/>
    <n v="159"/>
    <x v="4"/>
    <n v="195"/>
    <s v="Production (tonnes)"/>
    <n v="51"/>
    <n v="2815000"/>
    <n v="3040000"/>
    <n v="2800000"/>
    <n v="2916000"/>
    <n v="2892750"/>
  </r>
  <r>
    <x v="30"/>
    <n v="159"/>
    <x v="5"/>
    <n v="242"/>
    <s v="Production (tonnes)"/>
    <n v="51"/>
    <n v="3478000"/>
    <n v="3825000"/>
    <n v="3835600"/>
    <n v="3900000"/>
    <n v="3759650"/>
  </r>
  <r>
    <x v="30"/>
    <n v="159"/>
    <x v="6"/>
    <n v="201"/>
    <s v="Production (tonnes)"/>
    <n v="51"/>
    <m/>
    <m/>
    <m/>
    <m/>
    <s v=" "/>
  </r>
  <r>
    <x v="30"/>
    <n v="159"/>
    <x v="7"/>
    <n v="56"/>
    <s v="Production (tonnes)"/>
    <n v="51"/>
    <n v="5957000"/>
    <n v="7100000"/>
    <n v="6724000"/>
    <n v="7525000"/>
    <n v="6826500"/>
  </r>
  <r>
    <x v="30"/>
    <n v="159"/>
    <x v="8"/>
    <n v="79"/>
    <s v="Production (tonnes)"/>
    <n v="51"/>
    <n v="7168000"/>
    <n v="7705000"/>
    <n v="8090000"/>
    <n v="9064000"/>
    <n v="8006750"/>
  </r>
  <r>
    <x v="30"/>
    <n v="159"/>
    <x v="9"/>
    <n v="197"/>
    <s v="Production (tonnes)"/>
    <n v="51"/>
    <m/>
    <m/>
    <m/>
    <m/>
    <s v=" "/>
  </r>
  <r>
    <x v="30"/>
    <n v="159"/>
    <x v="10"/>
    <n v="489"/>
    <s v="Production (tonnes)"/>
    <n v="51"/>
    <n v="2591000"/>
    <n v="2785000"/>
    <n v="2991000"/>
    <n v="2727000"/>
    <n v="2773500"/>
  </r>
  <r>
    <x v="30"/>
    <n v="159"/>
    <x v="11"/>
    <n v="27"/>
    <s v="Production (tonnes)"/>
    <n v="51"/>
    <n v="3567000"/>
    <n v="4042000"/>
    <n v="3186000"/>
    <n v="4179000"/>
    <n v="3743500"/>
  </r>
  <r>
    <x v="30"/>
    <n v="159"/>
    <x v="12"/>
    <n v="83"/>
    <s v="Production (tonnes)"/>
    <n v="51"/>
    <n v="9178000"/>
    <n v="9866000"/>
    <n v="9058000"/>
    <n v="9318000"/>
    <n v="9355000"/>
  </r>
  <r>
    <x v="30"/>
    <n v="159"/>
    <x v="13"/>
    <n v="122"/>
    <s v="Production (tonnes)"/>
    <n v="51"/>
    <n v="3205000"/>
    <n v="3462000"/>
    <n v="2432000"/>
    <n v="3318000"/>
    <n v="3104250"/>
  </r>
  <r>
    <x v="30"/>
    <n v="159"/>
    <x v="14"/>
    <n v="15"/>
    <s v="Production (tonnes)"/>
    <n v="51"/>
    <n v="66000"/>
    <n v="71000"/>
    <n v="44000"/>
    <n v="53000"/>
    <n v="58500"/>
  </r>
  <r>
    <x v="30"/>
    <n v="159"/>
    <x v="15"/>
    <n v="137"/>
    <s v="Production (tonnes)"/>
    <n v="51"/>
    <n v="34000000"/>
    <n v="36720000"/>
    <n v="31136000"/>
    <n v="35017000"/>
    <n v="34218250"/>
  </r>
  <r>
    <x v="31"/>
    <n v="184"/>
    <x v="0"/>
    <n v="486"/>
    <s v="Production (tonnes)"/>
    <n v="51"/>
    <n v="50"/>
    <n v="50"/>
    <n v="50"/>
    <n v="50"/>
    <n v="50"/>
  </r>
  <r>
    <x v="31"/>
    <n v="184"/>
    <x v="1"/>
    <n v="176"/>
    <s v="Production (tonnes)"/>
    <n v="51"/>
    <n v="199648"/>
    <n v="283387"/>
    <n v="329000"/>
    <n v="308000"/>
    <n v="280008.75"/>
  </r>
  <r>
    <x v="31"/>
    <n v="184"/>
    <x v="2"/>
    <n v="125"/>
    <s v="Production (tonnes)"/>
    <n v="51"/>
    <n v="781639"/>
    <n v="765000"/>
    <n v="779000"/>
    <n v="978541"/>
    <n v="826045"/>
  </r>
  <r>
    <x v="31"/>
    <n v="184"/>
    <x v="3"/>
    <n v="191"/>
    <s v="Production (tonnes)"/>
    <n v="51"/>
    <m/>
    <m/>
    <m/>
    <m/>
    <s v=" "/>
  </r>
  <r>
    <x v="31"/>
    <n v="184"/>
    <x v="4"/>
    <n v="195"/>
    <s v="Production (tonnes)"/>
    <n v="51"/>
    <m/>
    <m/>
    <m/>
    <m/>
    <s v=" "/>
  </r>
  <r>
    <x v="31"/>
    <n v="184"/>
    <x v="5"/>
    <n v="242"/>
    <s v="Production (tonnes)"/>
    <n v="51"/>
    <n v="10099"/>
    <n v="9020"/>
    <n v="10000"/>
    <n v="11472"/>
    <n v="10147.75"/>
  </r>
  <r>
    <x v="31"/>
    <n v="184"/>
    <x v="6"/>
    <n v="201"/>
    <s v="Production (tonnes)"/>
    <n v="51"/>
    <m/>
    <m/>
    <m/>
    <m/>
    <s v=" "/>
  </r>
  <r>
    <x v="31"/>
    <n v="184"/>
    <x v="7"/>
    <n v="56"/>
    <s v="Production (tonnes)"/>
    <n v="51"/>
    <n v="97251"/>
    <n v="91813"/>
    <n v="102000"/>
    <n v="167000"/>
    <n v="114516"/>
  </r>
  <r>
    <x v="31"/>
    <n v="184"/>
    <x v="8"/>
    <n v="79"/>
    <s v="Production (tonnes)"/>
    <n v="51"/>
    <n v="4000"/>
    <n v="4000"/>
    <n v="4000"/>
    <n v="4000"/>
    <n v="4000"/>
  </r>
  <r>
    <x v="31"/>
    <n v="184"/>
    <x v="9"/>
    <n v="197"/>
    <s v="Production (tonnes)"/>
    <n v="51"/>
    <m/>
    <m/>
    <m/>
    <m/>
    <s v=" "/>
  </r>
  <r>
    <x v="31"/>
    <n v="184"/>
    <x v="10"/>
    <n v="489"/>
    <s v="Production (tonnes)"/>
    <n v="51"/>
    <n v="2593080"/>
    <n v="2653348"/>
    <n v="2686000"/>
    <n v="2604000"/>
    <n v="2634107"/>
  </r>
  <r>
    <x v="31"/>
    <n v="184"/>
    <x v="11"/>
    <n v="27"/>
    <s v="Production (tonnes)"/>
    <n v="51"/>
    <n v="62194"/>
    <n v="62932"/>
    <n v="62000"/>
    <n v="82000"/>
    <n v="67281.5"/>
  </r>
  <r>
    <x v="31"/>
    <n v="184"/>
    <x v="12"/>
    <n v="83"/>
    <s v="Production (tonnes)"/>
    <n v="51"/>
    <n v="227927"/>
    <n v="187380"/>
    <n v="164000"/>
    <n v="144000"/>
    <n v="180826.75"/>
  </r>
  <r>
    <x v="31"/>
    <n v="184"/>
    <x v="13"/>
    <n v="122"/>
    <s v="Production (tonnes)"/>
    <n v="51"/>
    <n v="885648"/>
    <n v="777034"/>
    <n v="841000"/>
    <n v="826000"/>
    <n v="832420.5"/>
  </r>
  <r>
    <x v="31"/>
    <n v="184"/>
    <x v="14"/>
    <n v="15"/>
    <s v="Production (tonnes)"/>
    <n v="51"/>
    <n v="21942"/>
    <n v="19549"/>
    <n v="20000"/>
    <n v="20000"/>
    <n v="20372.75"/>
  </r>
  <r>
    <x v="31"/>
    <n v="184"/>
    <x v="15"/>
    <n v="137"/>
    <s v="Production (tonnes)"/>
    <n v="51"/>
    <n v="4000"/>
    <n v="4000"/>
    <n v="3500"/>
    <n v="3174"/>
    <n v="3668.5"/>
  </r>
  <r>
    <x v="32"/>
    <n v="195"/>
    <x v="0"/>
    <n v="486"/>
    <s v="Production (tonnes)"/>
    <n v="51"/>
    <n v="26317"/>
    <n v="30000"/>
    <n v="32000"/>
    <n v="40000"/>
    <n v="32079.25"/>
  </r>
  <r>
    <x v="32"/>
    <n v="195"/>
    <x v="1"/>
    <n v="176"/>
    <s v="Production (tonnes)"/>
    <n v="51"/>
    <m/>
    <m/>
    <m/>
    <m/>
    <s v=" "/>
  </r>
  <r>
    <x v="32"/>
    <n v="195"/>
    <x v="2"/>
    <n v="125"/>
    <s v="Production (tonnes)"/>
    <n v="51"/>
    <n v="281487"/>
    <n v="120841"/>
    <n v="308312"/>
    <n v="920866"/>
    <n v="407876.5"/>
  </r>
  <r>
    <x v="32"/>
    <n v="195"/>
    <x v="3"/>
    <n v="191"/>
    <s v="Production (tonnes)"/>
    <n v="51"/>
    <m/>
    <m/>
    <m/>
    <m/>
    <s v=" "/>
  </r>
  <r>
    <x v="32"/>
    <n v="195"/>
    <x v="4"/>
    <n v="195"/>
    <s v="Production (tonnes)"/>
    <n v="51"/>
    <n v="92878"/>
    <n v="52931"/>
    <n v="59812"/>
    <n v="126423"/>
    <n v="83011"/>
  </r>
  <r>
    <x v="32"/>
    <n v="195"/>
    <x v="5"/>
    <n v="242"/>
    <s v="Production (tonnes)"/>
    <n v="51"/>
    <n v="703373"/>
    <n v="460481"/>
    <n v="331195"/>
    <n v="731210"/>
    <n v="556564.75"/>
  </r>
  <r>
    <x v="32"/>
    <n v="195"/>
    <x v="6"/>
    <n v="201"/>
    <s v="Production (tonnes)"/>
    <n v="51"/>
    <m/>
    <m/>
    <m/>
    <m/>
    <s v=" "/>
  </r>
  <r>
    <x v="32"/>
    <n v="195"/>
    <x v="7"/>
    <n v="56"/>
    <s v="Production (tonnes)"/>
    <n v="51"/>
    <n v="399958"/>
    <n v="181585"/>
    <n v="158266"/>
    <n v="397326"/>
    <n v="284283.75"/>
  </r>
  <r>
    <x v="32"/>
    <n v="195"/>
    <x v="8"/>
    <n v="79"/>
    <s v="Production (tonnes)"/>
    <n v="51"/>
    <n v="608551"/>
    <n v="494345"/>
    <n v="318822"/>
    <n v="678171"/>
    <n v="524972.25"/>
  </r>
  <r>
    <x v="32"/>
    <n v="195"/>
    <x v="9"/>
    <n v="197"/>
    <s v="Production (tonnes)"/>
    <n v="51"/>
    <m/>
    <m/>
    <m/>
    <m/>
    <s v=" "/>
  </r>
  <r>
    <x v="32"/>
    <n v="195"/>
    <x v="10"/>
    <n v="489"/>
    <s v="Production (tonnes)"/>
    <n v="51"/>
    <m/>
    <m/>
    <m/>
    <m/>
    <s v=" "/>
  </r>
  <r>
    <x v="32"/>
    <n v="195"/>
    <x v="11"/>
    <n v="27"/>
    <s v="Production (tonnes)"/>
    <n v="51"/>
    <n v="279080"/>
    <n v="190493"/>
    <n v="193379"/>
    <n v="408219"/>
    <n v="267792.75"/>
  </r>
  <r>
    <x v="32"/>
    <n v="195"/>
    <x v="12"/>
    <n v="83"/>
    <s v="Production (tonnes)"/>
    <n v="51"/>
    <n v="143989"/>
    <n v="121003"/>
    <n v="100704"/>
    <n v="251515"/>
    <n v="154302.75"/>
  </r>
  <r>
    <x v="32"/>
    <n v="195"/>
    <x v="13"/>
    <n v="122"/>
    <s v="Production (tonnes)"/>
    <n v="51"/>
    <n v="27809"/>
    <n v="33784"/>
    <n v="38000"/>
    <n v="40000"/>
    <n v="34898.25"/>
  </r>
  <r>
    <x v="32"/>
    <n v="195"/>
    <x v="14"/>
    <n v="15"/>
    <s v="Production (tonnes)"/>
    <n v="51"/>
    <m/>
    <m/>
    <m/>
    <m/>
    <s v=" "/>
  </r>
  <r>
    <x v="32"/>
    <n v="195"/>
    <x v="15"/>
    <n v="137"/>
    <s v="Production (tonnes)"/>
    <n v="51"/>
    <m/>
    <m/>
    <m/>
    <m/>
    <s v=" "/>
  </r>
  <r>
    <x v="33"/>
    <n v="197"/>
    <x v="0"/>
    <n v="486"/>
    <s v="Production (tonnes)"/>
    <n v="51"/>
    <m/>
    <m/>
    <m/>
    <m/>
    <s v=" "/>
  </r>
  <r>
    <x v="33"/>
    <n v="197"/>
    <x v="1"/>
    <n v="176"/>
    <s v="Production (tonnes)"/>
    <n v="51"/>
    <m/>
    <m/>
    <m/>
    <m/>
    <s v=" "/>
  </r>
  <r>
    <x v="33"/>
    <n v="197"/>
    <x v="2"/>
    <n v="125"/>
    <s v="Production (tonnes)"/>
    <n v="51"/>
    <n v="320000"/>
    <n v="350000"/>
    <n v="370000"/>
    <n v="370000"/>
    <n v="352500"/>
  </r>
  <r>
    <x v="33"/>
    <n v="197"/>
    <x v="3"/>
    <n v="191"/>
    <s v="Production (tonnes)"/>
    <n v="51"/>
    <m/>
    <m/>
    <m/>
    <m/>
    <s v=" "/>
  </r>
  <r>
    <x v="33"/>
    <n v="197"/>
    <x v="4"/>
    <n v="195"/>
    <s v="Production (tonnes)"/>
    <n v="51"/>
    <m/>
    <m/>
    <m/>
    <m/>
    <s v=" "/>
  </r>
  <r>
    <x v="33"/>
    <n v="197"/>
    <x v="5"/>
    <n v="242"/>
    <s v="Production (tonnes)"/>
    <n v="51"/>
    <n v="104730"/>
    <n v="115200"/>
    <n v="115000"/>
    <n v="115000"/>
    <n v="112482.5"/>
  </r>
  <r>
    <x v="33"/>
    <n v="197"/>
    <x v="6"/>
    <n v="201"/>
    <s v="Production (tonnes)"/>
    <n v="51"/>
    <m/>
    <m/>
    <m/>
    <m/>
    <s v=" "/>
  </r>
  <r>
    <x v="33"/>
    <n v="197"/>
    <x v="7"/>
    <n v="56"/>
    <s v="Production (tonnes)"/>
    <n v="51"/>
    <n v="39051"/>
    <n v="48813"/>
    <n v="48000"/>
    <n v="48000"/>
    <n v="45966"/>
  </r>
  <r>
    <x v="33"/>
    <n v="197"/>
    <x v="8"/>
    <n v="79"/>
    <s v="Production (tonnes)"/>
    <n v="51"/>
    <n v="20000"/>
    <n v="25000"/>
    <n v="25000"/>
    <n v="25000"/>
    <n v="23750"/>
  </r>
  <r>
    <x v="33"/>
    <n v="197"/>
    <x v="9"/>
    <n v="197"/>
    <s v="Production (tonnes)"/>
    <n v="51"/>
    <m/>
    <m/>
    <m/>
    <m/>
    <s v=" "/>
  </r>
  <r>
    <x v="33"/>
    <n v="197"/>
    <x v="10"/>
    <n v="489"/>
    <s v="Production (tonnes)"/>
    <n v="51"/>
    <n v="35000"/>
    <n v="37000"/>
    <n v="37000"/>
    <n v="37000"/>
    <n v="36500"/>
  </r>
  <r>
    <x v="33"/>
    <n v="197"/>
    <x v="11"/>
    <n v="27"/>
    <s v="Production (tonnes)"/>
    <n v="51"/>
    <n v="738000"/>
    <n v="1062320"/>
    <n v="1000000"/>
    <n v="1000000"/>
    <n v="950080"/>
  </r>
  <r>
    <x v="33"/>
    <n v="197"/>
    <x v="12"/>
    <n v="83"/>
    <s v="Production (tonnes)"/>
    <n v="51"/>
    <n v="23000"/>
    <n v="23000"/>
    <n v="23000"/>
    <n v="23000"/>
    <n v="23000"/>
  </r>
  <r>
    <x v="33"/>
    <n v="197"/>
    <x v="13"/>
    <n v="122"/>
    <s v="Production (tonnes)"/>
    <n v="51"/>
    <n v="27000"/>
    <n v="30000"/>
    <n v="30000"/>
    <n v="30000"/>
    <n v="29250"/>
  </r>
  <r>
    <x v="33"/>
    <n v="197"/>
    <x v="14"/>
    <n v="15"/>
    <s v="Production (tonnes)"/>
    <n v="51"/>
    <m/>
    <m/>
    <m/>
    <m/>
    <s v=" "/>
  </r>
  <r>
    <x v="33"/>
    <n v="197"/>
    <x v="15"/>
    <n v="137"/>
    <s v="Production (tonnes)"/>
    <n v="51"/>
    <m/>
    <m/>
    <m/>
    <m/>
    <s v=" "/>
  </r>
  <r>
    <x v="34"/>
    <n v="201"/>
    <x v="0"/>
    <n v="486"/>
    <s v="Production (tonnes)"/>
    <n v="51"/>
    <n v="38000"/>
    <n v="38000"/>
    <n v="38000"/>
    <n v="38000"/>
    <n v="38000"/>
  </r>
  <r>
    <x v="34"/>
    <n v="201"/>
    <x v="1"/>
    <n v="176"/>
    <s v="Production (tonnes)"/>
    <n v="51"/>
    <n v="18500"/>
    <n v="18000"/>
    <n v="18000"/>
    <n v="18000"/>
    <n v="18125"/>
  </r>
  <r>
    <x v="34"/>
    <n v="201"/>
    <x v="2"/>
    <n v="125"/>
    <s v="Production (tonnes)"/>
    <n v="51"/>
    <n v="85000"/>
    <n v="82000"/>
    <n v="82000"/>
    <n v="82000"/>
    <n v="82750"/>
  </r>
  <r>
    <x v="34"/>
    <n v="201"/>
    <x v="3"/>
    <n v="191"/>
    <s v="Production (tonnes)"/>
    <n v="51"/>
    <m/>
    <m/>
    <m/>
    <m/>
    <s v=" "/>
  </r>
  <r>
    <x v="34"/>
    <n v="201"/>
    <x v="4"/>
    <n v="195"/>
    <s v="Production (tonnes)"/>
    <n v="51"/>
    <m/>
    <m/>
    <m/>
    <m/>
    <s v=" "/>
  </r>
  <r>
    <x v="34"/>
    <n v="201"/>
    <x v="5"/>
    <n v="242"/>
    <s v="Production (tonnes)"/>
    <n v="51"/>
    <n v="8500"/>
    <n v="5000"/>
    <n v="5500"/>
    <n v="5500"/>
    <n v="6125"/>
  </r>
  <r>
    <x v="34"/>
    <n v="201"/>
    <x v="6"/>
    <n v="201"/>
    <s v="Production (tonnes)"/>
    <n v="51"/>
    <m/>
    <m/>
    <m/>
    <m/>
    <s v=" "/>
  </r>
  <r>
    <x v="34"/>
    <n v="201"/>
    <x v="7"/>
    <n v="56"/>
    <s v="Production (tonnes)"/>
    <n v="51"/>
    <n v="200000"/>
    <n v="97000"/>
    <n v="99000"/>
    <n v="99000"/>
    <n v="123750"/>
  </r>
  <r>
    <x v="34"/>
    <n v="201"/>
    <x v="8"/>
    <n v="79"/>
    <s v="Production (tonnes)"/>
    <n v="51"/>
    <m/>
    <m/>
    <m/>
    <m/>
    <s v=" "/>
  </r>
  <r>
    <x v="34"/>
    <n v="201"/>
    <x v="9"/>
    <n v="197"/>
    <s v="Production (tonnes)"/>
    <n v="51"/>
    <m/>
    <m/>
    <m/>
    <m/>
    <s v=" "/>
  </r>
  <r>
    <x v="34"/>
    <n v="201"/>
    <x v="10"/>
    <n v="489"/>
    <s v="Production (tonnes)"/>
    <n v="51"/>
    <m/>
    <m/>
    <m/>
    <m/>
    <s v=" "/>
  </r>
  <r>
    <x v="34"/>
    <n v="201"/>
    <x v="11"/>
    <n v="27"/>
    <s v="Production (tonnes)"/>
    <n v="51"/>
    <n v="18000"/>
    <n v="18000"/>
    <n v="16000"/>
    <n v="16000"/>
    <n v="17000"/>
  </r>
  <r>
    <x v="34"/>
    <n v="201"/>
    <x v="12"/>
    <n v="83"/>
    <s v="Production (tonnes)"/>
    <n v="51"/>
    <n v="140000"/>
    <n v="145000"/>
    <n v="80000"/>
    <n v="80000"/>
    <n v="111250"/>
  </r>
  <r>
    <x v="34"/>
    <n v="201"/>
    <x v="13"/>
    <n v="122"/>
    <s v="Production (tonnes)"/>
    <n v="51"/>
    <n v="8000"/>
    <n v="7000"/>
    <n v="7000"/>
    <n v="7000"/>
    <n v="7250"/>
  </r>
  <r>
    <x v="34"/>
    <n v="201"/>
    <x v="14"/>
    <n v="15"/>
    <s v="Production (tonnes)"/>
    <n v="51"/>
    <n v="1200"/>
    <n v="960"/>
    <n v="970"/>
    <n v="970"/>
    <n v="1025"/>
  </r>
  <r>
    <x v="34"/>
    <n v="201"/>
    <x v="15"/>
    <n v="137"/>
    <s v="Production (tonnes)"/>
    <n v="51"/>
    <m/>
    <m/>
    <m/>
    <m/>
    <s v=" "/>
  </r>
  <r>
    <x v="35"/>
    <n v="206"/>
    <x v="0"/>
    <n v="486"/>
    <s v="Production (tonnes)"/>
    <n v="51"/>
    <n v="75000"/>
    <n v="74000"/>
    <n v="74000"/>
    <n v="74000"/>
    <n v="74250"/>
  </r>
  <r>
    <x v="35"/>
    <n v="206"/>
    <x v="1"/>
    <n v="176"/>
    <s v="Production (tonnes)"/>
    <n v="51"/>
    <n v="15270"/>
    <n v="15881"/>
    <n v="16198"/>
    <n v="17000"/>
    <n v="16087.25"/>
  </r>
  <r>
    <x v="35"/>
    <n v="206"/>
    <x v="2"/>
    <n v="125"/>
    <s v="Production (tonnes)"/>
    <n v="51"/>
    <n v="10500"/>
    <n v="10400"/>
    <n v="10000"/>
    <n v="10000"/>
    <n v="10225"/>
  </r>
  <r>
    <x v="35"/>
    <n v="206"/>
    <x v="3"/>
    <n v="191"/>
    <s v="Production (tonnes)"/>
    <n v="51"/>
    <n v="12000"/>
    <n v="12080"/>
    <n v="12096"/>
    <n v="16500"/>
    <n v="13169"/>
  </r>
  <r>
    <x v="35"/>
    <n v="206"/>
    <x v="4"/>
    <n v="195"/>
    <s v="Production (tonnes)"/>
    <n v="51"/>
    <n v="8000"/>
    <n v="11000"/>
    <n v="17000"/>
    <n v="73000"/>
    <n v="27250"/>
  </r>
  <r>
    <x v="35"/>
    <n v="206"/>
    <x v="5"/>
    <n v="242"/>
    <s v="Production (tonnes)"/>
    <n v="51"/>
    <n v="520000"/>
    <n v="555000"/>
    <n v="564000"/>
    <n v="716000"/>
    <n v="588750"/>
  </r>
  <r>
    <x v="35"/>
    <n v="206"/>
    <x v="6"/>
    <n v="201"/>
    <s v="Production (tonnes)"/>
    <n v="51"/>
    <m/>
    <m/>
    <m/>
    <m/>
    <s v=" "/>
  </r>
  <r>
    <x v="35"/>
    <n v="206"/>
    <x v="7"/>
    <n v="56"/>
    <s v="Production (tonnes)"/>
    <n v="51"/>
    <n v="10000"/>
    <n v="109000"/>
    <n v="70000"/>
    <n v="62000"/>
    <n v="62750"/>
  </r>
  <r>
    <x v="35"/>
    <n v="206"/>
    <x v="8"/>
    <n v="79"/>
    <s v="Production (tonnes)"/>
    <n v="51"/>
    <n v="745000"/>
    <n v="675000"/>
    <n v="796000"/>
    <n v="721000"/>
    <n v="734250"/>
  </r>
  <r>
    <x v="35"/>
    <n v="206"/>
    <x v="9"/>
    <n v="197"/>
    <s v="Production (tonnes)"/>
    <n v="51"/>
    <m/>
    <m/>
    <m/>
    <m/>
    <s v=" "/>
  </r>
  <r>
    <x v="35"/>
    <n v="206"/>
    <x v="10"/>
    <n v="489"/>
    <s v="Production (tonnes)"/>
    <n v="51"/>
    <m/>
    <m/>
    <m/>
    <m/>
    <s v=" "/>
  </r>
  <r>
    <x v="35"/>
    <n v="206"/>
    <x v="11"/>
    <n v="27"/>
    <s v="Production (tonnes)"/>
    <n v="51"/>
    <n v="20000"/>
    <n v="26000"/>
    <n v="23000"/>
    <n v="30000"/>
    <n v="24750"/>
  </r>
  <r>
    <x v="35"/>
    <n v="206"/>
    <x v="12"/>
    <n v="83"/>
    <s v="Production (tonnes)"/>
    <n v="51"/>
    <n v="5002000"/>
    <n v="4327000"/>
    <n v="4999000"/>
    <n v="3869000"/>
    <n v="4549250"/>
  </r>
  <r>
    <x v="35"/>
    <n v="206"/>
    <x v="13"/>
    <n v="122"/>
    <s v="Production (tonnes)"/>
    <n v="51"/>
    <n v="8800"/>
    <n v="8700"/>
    <n v="8700"/>
    <n v="8700"/>
    <n v="8725"/>
  </r>
  <r>
    <x v="35"/>
    <n v="206"/>
    <x v="14"/>
    <n v="15"/>
    <s v="Production (tonnes)"/>
    <n v="51"/>
    <n v="416000"/>
    <n v="669000"/>
    <n v="803000"/>
    <n v="587000"/>
    <n v="618750"/>
  </r>
  <r>
    <x v="35"/>
    <n v="206"/>
    <x v="15"/>
    <n v="137"/>
    <s v="Production (tonnes)"/>
    <n v="51"/>
    <n v="138000"/>
    <n v="137000"/>
    <n v="137000"/>
    <n v="137000"/>
    <n v="137250"/>
  </r>
  <r>
    <x v="36"/>
    <n v="209"/>
    <x v="0"/>
    <n v="486"/>
    <s v="Production (tonnes)"/>
    <n v="51"/>
    <n v="2000"/>
    <n v="3000"/>
    <n v="5000"/>
    <n v="5000"/>
    <n v="3750"/>
  </r>
  <r>
    <x v="36"/>
    <n v="209"/>
    <x v="1"/>
    <n v="176"/>
    <s v="Production (tonnes)"/>
    <n v="51"/>
    <n v="1200"/>
    <n v="1200"/>
    <n v="1200"/>
    <n v="1200"/>
    <n v="1200"/>
  </r>
  <r>
    <x v="36"/>
    <n v="209"/>
    <x v="2"/>
    <n v="125"/>
    <s v="Production (tonnes)"/>
    <n v="51"/>
    <m/>
    <m/>
    <m/>
    <m/>
    <s v=" "/>
  </r>
  <r>
    <x v="36"/>
    <n v="209"/>
    <x v="3"/>
    <n v="191"/>
    <s v="Production (tonnes)"/>
    <n v="51"/>
    <m/>
    <m/>
    <m/>
    <m/>
    <s v=" "/>
  </r>
  <r>
    <x v="36"/>
    <n v="209"/>
    <x v="4"/>
    <n v="195"/>
    <s v="Production (tonnes)"/>
    <n v="51"/>
    <n v="760"/>
    <n v="700"/>
    <n v="700"/>
    <n v="700"/>
    <n v="715"/>
  </r>
  <r>
    <x v="36"/>
    <n v="209"/>
    <x v="5"/>
    <n v="242"/>
    <s v="Production (tonnes)"/>
    <n v="51"/>
    <n v="4300"/>
    <n v="4100"/>
    <n v="4100"/>
    <n v="4100"/>
    <n v="4150"/>
  </r>
  <r>
    <x v="36"/>
    <n v="209"/>
    <x v="6"/>
    <n v="201"/>
    <s v="Production (tonnes)"/>
    <n v="51"/>
    <m/>
    <m/>
    <m/>
    <m/>
    <s v=" "/>
  </r>
  <r>
    <x v="36"/>
    <n v="209"/>
    <x v="7"/>
    <n v="56"/>
    <s v="Production (tonnes)"/>
    <n v="51"/>
    <n v="74540"/>
    <n v="67127"/>
    <n v="26170"/>
    <n v="26170"/>
    <n v="48501.75"/>
  </r>
  <r>
    <x v="36"/>
    <n v="209"/>
    <x v="8"/>
    <n v="79"/>
    <s v="Production (tonnes)"/>
    <n v="51"/>
    <m/>
    <m/>
    <m/>
    <m/>
    <s v=" "/>
  </r>
  <r>
    <x v="36"/>
    <n v="209"/>
    <x v="9"/>
    <n v="197"/>
    <s v="Production (tonnes)"/>
    <n v="51"/>
    <m/>
    <m/>
    <m/>
    <m/>
    <s v=" "/>
  </r>
  <r>
    <x v="36"/>
    <n v="209"/>
    <x v="10"/>
    <n v="489"/>
    <s v="Production (tonnes)"/>
    <n v="51"/>
    <m/>
    <m/>
    <m/>
    <m/>
    <s v=" "/>
  </r>
  <r>
    <x v="36"/>
    <n v="209"/>
    <x v="11"/>
    <n v="27"/>
    <s v="Production (tonnes)"/>
    <n v="51"/>
    <n v="170"/>
    <n v="170"/>
    <n v="170"/>
    <n v="170"/>
    <n v="170"/>
  </r>
  <r>
    <x v="36"/>
    <n v="209"/>
    <x v="12"/>
    <n v="83"/>
    <s v="Production (tonnes)"/>
    <n v="51"/>
    <n v="600"/>
    <n v="600"/>
    <n v="600"/>
    <n v="600"/>
    <n v="600"/>
  </r>
  <r>
    <x v="36"/>
    <n v="209"/>
    <x v="13"/>
    <n v="122"/>
    <s v="Production (tonnes)"/>
    <n v="51"/>
    <n v="2600"/>
    <n v="2300"/>
    <n v="2300"/>
    <n v="2300"/>
    <n v="2375"/>
  </r>
  <r>
    <x v="36"/>
    <n v="209"/>
    <x v="14"/>
    <n v="15"/>
    <s v="Production (tonnes)"/>
    <n v="51"/>
    <n v="300"/>
    <n v="300"/>
    <n v="325"/>
    <n v="325"/>
    <n v="312.5"/>
  </r>
  <r>
    <x v="36"/>
    <n v="209"/>
    <x v="15"/>
    <n v="137"/>
    <s v="Production (tonnes)"/>
    <n v="51"/>
    <m/>
    <m/>
    <m/>
    <m/>
    <s v=" "/>
  </r>
  <r>
    <x v="37"/>
    <n v="217"/>
    <x v="0"/>
    <n v="486"/>
    <s v="Production (tonnes)"/>
    <n v="51"/>
    <n v="18500"/>
    <n v="18500"/>
    <n v="19000"/>
    <n v="19500"/>
    <n v="18875"/>
  </r>
  <r>
    <x v="37"/>
    <n v="217"/>
    <x v="1"/>
    <n v="176"/>
    <s v="Production (tonnes)"/>
    <n v="51"/>
    <n v="67359"/>
    <n v="52809"/>
    <n v="62942"/>
    <n v="71040"/>
    <n v="63537.5"/>
  </r>
  <r>
    <x v="37"/>
    <n v="217"/>
    <x v="2"/>
    <n v="125"/>
    <s v="Production (tonnes)"/>
    <n v="51"/>
    <n v="678186"/>
    <n v="767366"/>
    <n v="773162"/>
    <n v="881011"/>
    <n v="774931.25"/>
  </r>
  <r>
    <x v="37"/>
    <n v="217"/>
    <x v="3"/>
    <n v="191"/>
    <s v="Production (tonnes)"/>
    <n v="51"/>
    <m/>
    <m/>
    <m/>
    <m/>
    <s v=" "/>
  </r>
  <r>
    <x v="37"/>
    <n v="217"/>
    <x v="4"/>
    <n v="195"/>
    <s v="Production (tonnes)"/>
    <n v="51"/>
    <m/>
    <m/>
    <m/>
    <m/>
    <s v=" "/>
  </r>
  <r>
    <x v="37"/>
    <n v="217"/>
    <x v="5"/>
    <n v="242"/>
    <s v="Production (tonnes)"/>
    <n v="51"/>
    <n v="33448"/>
    <n v="39285"/>
    <n v="35950"/>
    <n v="41428"/>
    <n v="37527.75"/>
  </r>
  <r>
    <x v="37"/>
    <n v="217"/>
    <x v="6"/>
    <n v="201"/>
    <s v="Production (tonnes)"/>
    <n v="51"/>
    <m/>
    <m/>
    <m/>
    <m/>
    <s v=" "/>
  </r>
  <r>
    <x v="37"/>
    <n v="217"/>
    <x v="7"/>
    <n v="56"/>
    <s v="Production (tonnes)"/>
    <n v="51"/>
    <n v="509468"/>
    <n v="543342"/>
    <n v="546050"/>
    <n v="595311"/>
    <n v="548542.75"/>
  </r>
  <r>
    <x v="37"/>
    <n v="217"/>
    <x v="8"/>
    <n v="79"/>
    <s v="Production (tonnes)"/>
    <n v="51"/>
    <n v="42159"/>
    <n v="43747"/>
    <n v="45456"/>
    <n v="46440"/>
    <n v="44450.5"/>
  </r>
  <r>
    <x v="37"/>
    <n v="217"/>
    <x v="9"/>
    <n v="197"/>
    <s v="Production (tonnes)"/>
    <n v="51"/>
    <m/>
    <m/>
    <m/>
    <m/>
    <s v=" "/>
  </r>
  <r>
    <x v="37"/>
    <n v="217"/>
    <x v="10"/>
    <n v="489"/>
    <s v="Production (tonnes)"/>
    <n v="51"/>
    <m/>
    <m/>
    <m/>
    <m/>
    <s v=" "/>
  </r>
  <r>
    <x v="37"/>
    <n v="217"/>
    <x v="11"/>
    <n v="27"/>
    <s v="Production (tonnes)"/>
    <n v="51"/>
    <n v="72858"/>
    <n v="76284"/>
    <n v="74843"/>
    <n v="70237"/>
    <n v="73555.5"/>
  </r>
  <r>
    <x v="37"/>
    <n v="217"/>
    <x v="12"/>
    <n v="83"/>
    <s v="Production (tonnes)"/>
    <n v="51"/>
    <n v="206032"/>
    <n v="221155"/>
    <n v="210298"/>
    <n v="226740"/>
    <n v="216056.25"/>
  </r>
  <r>
    <x v="37"/>
    <n v="217"/>
    <x v="13"/>
    <n v="122"/>
    <s v="Production (tonnes)"/>
    <n v="51"/>
    <n v="2399"/>
    <n v="2191"/>
    <n v="3500"/>
    <n v="3500"/>
    <n v="2897.5"/>
  </r>
  <r>
    <x v="37"/>
    <n v="217"/>
    <x v="14"/>
    <n v="15"/>
    <s v="Production (tonnes)"/>
    <n v="51"/>
    <m/>
    <m/>
    <m/>
    <m/>
    <s v=" "/>
  </r>
  <r>
    <x v="37"/>
    <n v="217"/>
    <x v="15"/>
    <n v="137"/>
    <s v="Production (tonnes)"/>
    <n v="51"/>
    <n v="585427"/>
    <n v="621055"/>
    <n v="618212"/>
    <n v="638087"/>
    <n v="615695.25"/>
  </r>
  <r>
    <x v="38"/>
    <n v="226"/>
    <x v="0"/>
    <n v="486"/>
    <s v="Production (tonnes)"/>
    <n v="51"/>
    <n v="615000"/>
    <n v="615000"/>
    <n v="615000"/>
    <n v="615000"/>
    <n v="615000"/>
  </r>
  <r>
    <x v="38"/>
    <n v="226"/>
    <x v="1"/>
    <n v="176"/>
    <s v="Production (tonnes)"/>
    <n v="51"/>
    <n v="478000"/>
    <n v="424000"/>
    <n v="435000"/>
    <n v="440000"/>
    <n v="444250"/>
  </r>
  <r>
    <x v="38"/>
    <n v="226"/>
    <x v="2"/>
    <n v="125"/>
    <s v="Production (tonnes)"/>
    <n v="51"/>
    <n v="5576000"/>
    <n v="4926000"/>
    <n v="4973000"/>
    <n v="5072000"/>
    <n v="5136750"/>
  </r>
  <r>
    <x v="38"/>
    <n v="226"/>
    <x v="3"/>
    <n v="191"/>
    <s v="Production (tonnes)"/>
    <n v="51"/>
    <n v="3300"/>
    <n v="3300"/>
    <n v="3300"/>
    <n v="3300"/>
    <n v="3300"/>
  </r>
  <r>
    <x v="38"/>
    <n v="226"/>
    <x v="4"/>
    <n v="195"/>
    <s v="Production (tonnes)"/>
    <n v="51"/>
    <n v="71000"/>
    <n v="71000"/>
    <n v="75000"/>
    <n v="79000"/>
    <n v="74000"/>
  </r>
  <r>
    <x v="38"/>
    <n v="226"/>
    <x v="5"/>
    <n v="242"/>
    <s v="Production (tonnes)"/>
    <n v="51"/>
    <n v="159000"/>
    <n v="154000"/>
    <n v="165000"/>
    <n v="173000"/>
    <n v="162750"/>
  </r>
  <r>
    <x v="38"/>
    <n v="226"/>
    <x v="6"/>
    <n v="201"/>
    <s v="Production (tonnes)"/>
    <n v="51"/>
    <m/>
    <m/>
    <m/>
    <m/>
    <s v=" "/>
  </r>
  <r>
    <x v="38"/>
    <n v="226"/>
    <x v="7"/>
    <n v="56"/>
    <s v="Production (tonnes)"/>
    <n v="51"/>
    <n v="1170000"/>
    <n v="1258000"/>
    <n v="1262000"/>
    <n v="1266000"/>
    <n v="1239000"/>
  </r>
  <r>
    <x v="38"/>
    <n v="226"/>
    <x v="8"/>
    <n v="79"/>
    <s v="Production (tonnes)"/>
    <n v="51"/>
    <n v="672000"/>
    <n v="687000"/>
    <n v="732000"/>
    <n v="783000"/>
    <n v="718500"/>
  </r>
  <r>
    <x v="38"/>
    <n v="226"/>
    <x v="9"/>
    <n v="197"/>
    <s v="Production (tonnes)"/>
    <n v="51"/>
    <n v="85000"/>
    <n v="88000"/>
    <n v="89000"/>
    <n v="90000"/>
    <n v="88000"/>
  </r>
  <r>
    <x v="38"/>
    <n v="226"/>
    <x v="10"/>
    <n v="489"/>
    <s v="Production (tonnes)"/>
    <n v="51"/>
    <n v="9045000"/>
    <n v="9054000"/>
    <n v="9231000"/>
    <n v="9371000"/>
    <n v="9175250"/>
  </r>
  <r>
    <x v="38"/>
    <n v="226"/>
    <x v="11"/>
    <n v="27"/>
    <s v="Production (tonnes)"/>
    <n v="51"/>
    <n v="153000"/>
    <n v="154000"/>
    <n v="162000"/>
    <n v="171000"/>
    <n v="160000"/>
  </r>
  <r>
    <x v="38"/>
    <n v="226"/>
    <x v="12"/>
    <n v="83"/>
    <s v="Production (tonnes)"/>
    <n v="51"/>
    <n v="449000"/>
    <n v="440000"/>
    <n v="456000"/>
    <n v="477000"/>
    <n v="455500"/>
  </r>
  <r>
    <x v="38"/>
    <n v="226"/>
    <x v="13"/>
    <n v="122"/>
    <s v="Production (tonnes)"/>
    <n v="51"/>
    <n v="2604000"/>
    <n v="2628000"/>
    <n v="2602000"/>
    <n v="2707000"/>
    <n v="2635250"/>
  </r>
  <r>
    <x v="38"/>
    <n v="226"/>
    <x v="14"/>
    <n v="15"/>
    <s v="Production (tonnes)"/>
    <n v="51"/>
    <n v="15000"/>
    <n v="18000"/>
    <n v="19000"/>
    <n v="19000"/>
    <n v="17750"/>
  </r>
  <r>
    <x v="38"/>
    <n v="226"/>
    <x v="15"/>
    <n v="137"/>
    <s v="Production (tonnes)"/>
    <n v="51"/>
    <m/>
    <m/>
    <m/>
    <m/>
    <s v=" "/>
  </r>
  <r>
    <x v="39"/>
    <n v="215"/>
    <x v="0"/>
    <n v="486"/>
    <s v="Production (tonnes)"/>
    <n v="51"/>
    <n v="2007480"/>
    <n v="3507450"/>
    <n v="3500000"/>
    <n v="3500000"/>
    <n v="3128732.5"/>
  </r>
  <r>
    <x v="39"/>
    <n v="215"/>
    <x v="1"/>
    <n v="176"/>
    <s v="Production (tonnes)"/>
    <n v="51"/>
    <n v="750000"/>
    <n v="850000"/>
    <n v="850000"/>
    <n v="850000"/>
    <n v="825000"/>
  </r>
  <r>
    <x v="39"/>
    <n v="215"/>
    <x v="2"/>
    <n v="125"/>
    <s v="Production (tonnes)"/>
    <n v="51"/>
    <n v="5539160"/>
    <n v="6158300"/>
    <n v="6600000"/>
    <n v="6600000"/>
    <n v="6224365"/>
  </r>
  <r>
    <x v="39"/>
    <n v="215"/>
    <x v="3"/>
    <n v="191"/>
    <s v="Production (tonnes)"/>
    <n v="51"/>
    <n v="32000"/>
    <n v="30500"/>
    <n v="31000"/>
    <n v="31000"/>
    <n v="31125"/>
  </r>
  <r>
    <x v="39"/>
    <n v="215"/>
    <x v="4"/>
    <n v="195"/>
    <s v="Production (tonnes)"/>
    <n v="51"/>
    <n v="80500"/>
    <n v="70000"/>
    <n v="50000"/>
    <n v="50000"/>
    <n v="62625"/>
  </r>
  <r>
    <x v="39"/>
    <n v="215"/>
    <x v="5"/>
    <n v="242"/>
    <s v="Production (tonnes)"/>
    <n v="51"/>
    <n v="293870"/>
    <n v="290000"/>
    <n v="300000"/>
    <n v="300000"/>
    <n v="295967.5"/>
  </r>
  <r>
    <x v="39"/>
    <n v="215"/>
    <x v="6"/>
    <n v="201"/>
    <s v="Production (tonnes)"/>
    <n v="51"/>
    <m/>
    <m/>
    <m/>
    <m/>
    <s v=" "/>
  </r>
  <r>
    <x v="39"/>
    <n v="215"/>
    <x v="7"/>
    <n v="56"/>
    <s v="Production (tonnes)"/>
    <n v="51"/>
    <n v="3131610"/>
    <n v="3423020"/>
    <n v="3659000"/>
    <n v="3659000"/>
    <n v="3468157.5"/>
  </r>
  <r>
    <x v="39"/>
    <n v="215"/>
    <x v="8"/>
    <n v="79"/>
    <s v="Production (tonnes)"/>
    <n v="51"/>
    <n v="218760"/>
    <n v="227905"/>
    <n v="219000"/>
    <n v="219000"/>
    <n v="221166.25"/>
  </r>
  <r>
    <x v="39"/>
    <n v="215"/>
    <x v="9"/>
    <n v="197"/>
    <s v="Production (tonnes)"/>
    <n v="51"/>
    <n v="50000"/>
    <n v="48500"/>
    <n v="48500"/>
    <n v="48500"/>
    <n v="48875"/>
  </r>
  <r>
    <x v="39"/>
    <n v="215"/>
    <x v="10"/>
    <n v="489"/>
    <s v="Production (tonnes)"/>
    <n v="51"/>
    <n v="600000"/>
    <n v="600000"/>
    <n v="600000"/>
    <n v="600000"/>
    <n v="600000"/>
  </r>
  <r>
    <x v="39"/>
    <n v="215"/>
    <x v="11"/>
    <n v="27"/>
    <s v="Production (tonnes)"/>
    <n v="51"/>
    <n v="1167692"/>
    <n v="1206154"/>
    <n v="1341846"/>
    <n v="1341846"/>
    <n v="1264384.5"/>
  </r>
  <r>
    <x v="39"/>
    <n v="215"/>
    <x v="12"/>
    <n v="83"/>
    <s v="Production (tonnes)"/>
    <n v="51"/>
    <n v="729740"/>
    <n v="711631"/>
    <n v="900000"/>
    <n v="900000"/>
    <n v="810342.75"/>
  </r>
  <r>
    <x v="39"/>
    <n v="215"/>
    <x v="13"/>
    <n v="122"/>
    <s v="Production (tonnes)"/>
    <n v="51"/>
    <n v="1414820"/>
    <n v="1396400"/>
    <n v="1322000"/>
    <n v="1322000"/>
    <n v="1363805"/>
  </r>
  <r>
    <x v="39"/>
    <n v="215"/>
    <x v="14"/>
    <n v="15"/>
    <s v="Production (tonnes)"/>
    <n v="51"/>
    <n v="102000"/>
    <n v="110000"/>
    <n v="82800"/>
    <n v="86400"/>
    <n v="95300"/>
  </r>
  <r>
    <x v="39"/>
    <n v="215"/>
    <x v="15"/>
    <n v="137"/>
    <s v="Production (tonnes)"/>
    <n v="51"/>
    <n v="7950"/>
    <n v="8200"/>
    <n v="8500"/>
    <n v="8500"/>
    <n v="8287.5"/>
  </r>
  <r>
    <x v="40"/>
    <n v="251"/>
    <x v="0"/>
    <n v="486"/>
    <s v="Production (tonnes)"/>
    <n v="51"/>
    <n v="900"/>
    <n v="700"/>
    <n v="700"/>
    <n v="700"/>
    <n v="750"/>
  </r>
  <r>
    <x v="40"/>
    <n v="251"/>
    <x v="1"/>
    <n v="176"/>
    <s v="Production (tonnes)"/>
    <n v="51"/>
    <m/>
    <m/>
    <m/>
    <m/>
    <s v=" "/>
  </r>
  <r>
    <x v="40"/>
    <n v="251"/>
    <x v="2"/>
    <n v="125"/>
    <s v="Production (tonnes)"/>
    <n v="51"/>
    <n v="1056000"/>
    <n v="1000000"/>
    <n v="900000"/>
    <n v="773000"/>
    <n v="932250"/>
  </r>
  <r>
    <x v="40"/>
    <n v="251"/>
    <x v="3"/>
    <n v="191"/>
    <s v="Production (tonnes)"/>
    <n v="51"/>
    <m/>
    <m/>
    <m/>
    <m/>
    <s v=" "/>
  </r>
  <r>
    <x v="40"/>
    <n v="251"/>
    <x v="4"/>
    <n v="195"/>
    <s v="Production (tonnes)"/>
    <n v="51"/>
    <m/>
    <m/>
    <m/>
    <m/>
    <s v=" "/>
  </r>
  <r>
    <x v="40"/>
    <n v="251"/>
    <x v="5"/>
    <n v="242"/>
    <s v="Production (tonnes)"/>
    <n v="51"/>
    <n v="74218"/>
    <n v="84010"/>
    <n v="60000"/>
    <n v="70527"/>
    <n v="72188.75"/>
  </r>
  <r>
    <x v="40"/>
    <n v="251"/>
    <x v="6"/>
    <n v="201"/>
    <s v="Production (tonnes)"/>
    <n v="51"/>
    <m/>
    <m/>
    <m/>
    <m/>
    <s v=" "/>
  </r>
  <r>
    <x v="40"/>
    <n v="251"/>
    <x v="7"/>
    <n v="56"/>
    <s v="Production (tonnes)"/>
    <n v="51"/>
    <n v="866187"/>
    <n v="1424400"/>
    <n v="1366158"/>
    <n v="1445655"/>
    <n v="1275600"/>
  </r>
  <r>
    <x v="40"/>
    <n v="251"/>
    <x v="8"/>
    <n v="79"/>
    <s v="Production (tonnes)"/>
    <n v="51"/>
    <n v="29583"/>
    <n v="48159"/>
    <n v="21707"/>
    <n v="39163"/>
    <n v="34653"/>
  </r>
  <r>
    <x v="40"/>
    <n v="251"/>
    <x v="9"/>
    <n v="197"/>
    <s v="Production (tonnes)"/>
    <n v="51"/>
    <m/>
    <m/>
    <m/>
    <m/>
    <s v=" "/>
  </r>
  <r>
    <x v="40"/>
    <n v="251"/>
    <x v="10"/>
    <n v="489"/>
    <s v="Production (tonnes)"/>
    <n v="51"/>
    <m/>
    <m/>
    <m/>
    <m/>
    <s v=" "/>
  </r>
  <r>
    <x v="40"/>
    <n v="251"/>
    <x v="11"/>
    <n v="27"/>
    <s v="Production (tonnes)"/>
    <n v="51"/>
    <n v="13337"/>
    <n v="13964"/>
    <n v="18317"/>
    <n v="24023"/>
    <n v="17410.25"/>
  </r>
  <r>
    <x v="40"/>
    <n v="251"/>
    <x v="12"/>
    <n v="83"/>
    <s v="Production (tonnes)"/>
    <n v="51"/>
    <n v="18714"/>
    <n v="21047"/>
    <n v="12800"/>
    <n v="11446"/>
    <n v="16001.75"/>
  </r>
  <r>
    <x v="40"/>
    <n v="251"/>
    <x v="13"/>
    <n v="122"/>
    <s v="Production (tonnes)"/>
    <n v="51"/>
    <n v="66926"/>
    <n v="101287"/>
    <n v="100000"/>
    <n v="106523"/>
    <n v="93684"/>
  </r>
  <r>
    <x v="40"/>
    <n v="251"/>
    <x v="14"/>
    <n v="15"/>
    <s v="Production (tonnes)"/>
    <n v="51"/>
    <n v="136833"/>
    <n v="93958"/>
    <n v="115843"/>
    <n v="113242"/>
    <n v="114969"/>
  </r>
  <r>
    <x v="40"/>
    <n v="251"/>
    <x v="15"/>
    <n v="137"/>
    <s v="Production (tonnes)"/>
    <n v="51"/>
    <m/>
    <m/>
    <m/>
    <m/>
    <s v=" "/>
  </r>
  <r>
    <x v="41"/>
    <n v="181"/>
    <x v="0"/>
    <n v="486"/>
    <s v="Production (tonnes)"/>
    <n v="51"/>
    <n v="95000"/>
    <n v="95000"/>
    <n v="95000"/>
    <n v="95000"/>
    <n v="95000"/>
  </r>
  <r>
    <x v="41"/>
    <n v="181"/>
    <x v="1"/>
    <n v="176"/>
    <s v="Production (tonnes)"/>
    <n v="51"/>
    <n v="21482"/>
    <n v="30332"/>
    <n v="30300"/>
    <n v="30300"/>
    <n v="28103.5"/>
  </r>
  <r>
    <x v="41"/>
    <n v="181"/>
    <x v="2"/>
    <n v="125"/>
    <s v="Production (tonnes)"/>
    <n v="51"/>
    <n v="190000"/>
    <n v="190000"/>
    <n v="192000"/>
    <n v="192000"/>
    <n v="191000"/>
  </r>
  <r>
    <x v="41"/>
    <n v="181"/>
    <x v="3"/>
    <n v="191"/>
    <s v="Production (tonnes)"/>
    <n v="51"/>
    <n v="250"/>
    <n v="250"/>
    <n v="250"/>
    <n v="250"/>
    <n v="250"/>
  </r>
  <r>
    <x v="41"/>
    <n v="181"/>
    <x v="4"/>
    <n v="195"/>
    <s v="Production (tonnes)"/>
    <n v="51"/>
    <m/>
    <m/>
    <m/>
    <m/>
    <s v=" "/>
  </r>
  <r>
    <x v="41"/>
    <n v="181"/>
    <x v="5"/>
    <n v="242"/>
    <s v="Production (tonnes)"/>
    <n v="51"/>
    <n v="57754"/>
    <n v="83170"/>
    <n v="125000"/>
    <n v="78600"/>
    <n v="86131"/>
  </r>
  <r>
    <x v="41"/>
    <n v="181"/>
    <x v="6"/>
    <n v="201"/>
    <s v="Production (tonnes)"/>
    <n v="51"/>
    <m/>
    <m/>
    <m/>
    <m/>
    <s v=" "/>
  </r>
  <r>
    <x v="41"/>
    <n v="181"/>
    <x v="7"/>
    <n v="56"/>
    <s v="Production (tonnes)"/>
    <n v="51"/>
    <n v="915366"/>
    <n v="1484839"/>
    <n v="952600"/>
    <n v="496000"/>
    <n v="962201.25"/>
  </r>
  <r>
    <x v="41"/>
    <n v="181"/>
    <x v="8"/>
    <n v="79"/>
    <s v="Production (tonnes)"/>
    <n v="51"/>
    <n v="27710"/>
    <n v="62612"/>
    <n v="43800"/>
    <n v="37000"/>
    <n v="42780.5"/>
  </r>
  <r>
    <x v="41"/>
    <n v="181"/>
    <x v="9"/>
    <n v="197"/>
    <s v="Production (tonnes)"/>
    <n v="51"/>
    <m/>
    <m/>
    <m/>
    <m/>
    <s v=" "/>
  </r>
  <r>
    <x v="41"/>
    <n v="181"/>
    <x v="10"/>
    <n v="489"/>
    <s v="Production (tonnes)"/>
    <n v="51"/>
    <m/>
    <m/>
    <m/>
    <m/>
    <s v=" "/>
  </r>
  <r>
    <x v="41"/>
    <n v="181"/>
    <x v="11"/>
    <n v="27"/>
    <s v="Production (tonnes)"/>
    <n v="51"/>
    <n v="700"/>
    <n v="600"/>
    <n v="600"/>
    <n v="600"/>
    <n v="625"/>
  </r>
  <r>
    <x v="41"/>
    <n v="181"/>
    <x v="12"/>
    <n v="83"/>
    <s v="Production (tonnes)"/>
    <n v="51"/>
    <n v="38087"/>
    <n v="101248"/>
    <n v="76200"/>
    <n v="75000"/>
    <n v="72633.75"/>
  </r>
  <r>
    <x v="41"/>
    <n v="181"/>
    <x v="13"/>
    <n v="122"/>
    <s v="Production (tonnes)"/>
    <n v="51"/>
    <n v="1700"/>
    <n v="1700"/>
    <n v="1800"/>
    <n v="1800"/>
    <n v="1750"/>
  </r>
  <r>
    <x v="41"/>
    <n v="181"/>
    <x v="14"/>
    <n v="15"/>
    <s v="Production (tonnes)"/>
    <n v="51"/>
    <n v="229089"/>
    <n v="241924"/>
    <n v="149110"/>
    <n v="31000"/>
    <n v="162780.75"/>
  </r>
  <r>
    <x v="41"/>
    <n v="181"/>
    <x v="15"/>
    <n v="137"/>
    <s v="Production (tonnes)"/>
    <n v="51"/>
    <m/>
    <m/>
    <m/>
    <m/>
    <s v=" 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72">
  <r>
    <x v="0"/>
    <n v="7"/>
    <x v="0"/>
    <n v="486"/>
    <s v="Yield (tonnes/Ha)"/>
    <m/>
    <n v="9.67741935483871"/>
    <n v="9.67741935483871"/>
    <n v="9.67741935483871"/>
    <n v="9.67741935483871"/>
    <n v="9.67741935483871"/>
  </r>
  <r>
    <x v="0"/>
    <n v="7"/>
    <x v="1"/>
    <n v="176"/>
    <s v="Yield (tonnes/Ha)"/>
    <m/>
    <n v="0.30753214245079075"/>
    <n v="0.27027027027027029"/>
    <n v="0.24673912526232136"/>
    <n v="0.33189780457431461"/>
    <n v="0.28762246572344191"/>
  </r>
  <r>
    <x v="0"/>
    <n v="7"/>
    <x v="2"/>
    <n v="125"/>
    <s v="Yield (tonnes/Ha)"/>
    <m/>
    <n v="11.495684882194144"/>
    <n v="11.638044914134742"/>
    <n v="11.538711754584233"/>
    <n v="14.808397640050238"/>
    <n v="12.286262109551085"/>
  </r>
  <r>
    <x v="0"/>
    <n v="7"/>
    <x v="3"/>
    <n v="191"/>
    <s v="Yield (tonnes/Ha)"/>
    <m/>
    <s v=" "/>
    <s v=" "/>
    <s v=" "/>
    <s v=" "/>
    <s v=" "/>
  </r>
  <r>
    <x v="0"/>
    <n v="7"/>
    <x v="4"/>
    <n v="195"/>
    <s v="Yield (tonnes/Ha)"/>
    <m/>
    <s v=" "/>
    <s v=" "/>
    <s v=" "/>
    <s v=" "/>
    <s v=" "/>
  </r>
  <r>
    <x v="0"/>
    <n v="7"/>
    <x v="5"/>
    <n v="242"/>
    <s v="Yield (tonnes/Ha)"/>
    <m/>
    <n v="0.3630857419489707"/>
    <n v="0.3352941176470588"/>
    <n v="0.28764871127681335"/>
    <n v="0.35481181560978997"/>
    <n v="0.33418704011393308"/>
  </r>
  <r>
    <x v="0"/>
    <n v="7"/>
    <x v="6"/>
    <n v="201"/>
    <s v="Yield (tonnes/Ha)"/>
    <m/>
    <s v=" "/>
    <s v=" "/>
    <s v=" "/>
    <s v=" "/>
    <s v=" "/>
  </r>
  <r>
    <x v="0"/>
    <n v="7"/>
    <x v="7"/>
    <n v="56"/>
    <s v="Yield (tonnes/Ha)"/>
    <m/>
    <n v="0.66065122678284793"/>
    <n v="0.50990990990990992"/>
    <n v="0.50906346783132217"/>
    <n v="0.79460666581442474"/>
    <n v="0.60654999359578954"/>
  </r>
  <r>
    <x v="0"/>
    <n v="7"/>
    <x v="8"/>
    <n v="79"/>
    <s v="Yield (tonnes/Ha)"/>
    <m/>
    <n v="0.3908706869666298"/>
    <n v="0.40845070422535212"/>
    <n v="0.38295027848296764"/>
    <n v="0.11144404647505897"/>
    <n v="0.36426604907448606"/>
  </r>
  <r>
    <x v="0"/>
    <n v="7"/>
    <x v="9"/>
    <n v="197"/>
    <s v="Yield (tonnes/Ha)"/>
    <m/>
    <s v=" "/>
    <s v=" "/>
    <s v=" "/>
    <s v=" "/>
    <s v=" "/>
  </r>
  <r>
    <x v="0"/>
    <n v="7"/>
    <x v="10"/>
    <n v="489"/>
    <s v="Yield (tonnes/Ha)"/>
    <m/>
    <s v=" "/>
    <s v=" "/>
    <s v=" "/>
    <s v=" "/>
    <s v=" "/>
  </r>
  <r>
    <x v="0"/>
    <n v="7"/>
    <x v="11"/>
    <n v="27"/>
    <s v="Yield (tonnes/Ha)"/>
    <m/>
    <n v="0.69774945551343071"/>
    <n v="0.69230769230769229"/>
    <n v="0.51431424766977363"/>
    <n v="0.50836807443658993"/>
    <n v="0.60241365777080058"/>
  </r>
  <r>
    <x v="0"/>
    <n v="7"/>
    <x v="12"/>
    <n v="83"/>
    <s v="Yield (tonnes/Ha)"/>
    <m/>
    <s v=" "/>
    <s v=" "/>
    <s v=" "/>
    <s v=" "/>
    <s v=" "/>
  </r>
  <r>
    <x v="0"/>
    <n v="7"/>
    <x v="13"/>
    <n v="122"/>
    <s v="Yield (tonnes/Ha)"/>
    <m/>
    <n v="4.5857306769583808"/>
    <n v="4.8581560283687946"/>
    <n v="5.8854782899877218"/>
    <n v="6.543727449790862"/>
    <n v="5.4491382584542034"/>
  </r>
  <r>
    <x v="0"/>
    <n v="7"/>
    <x v="14"/>
    <n v="15"/>
    <s v="Yield (tonnes/Ha)"/>
    <m/>
    <n v="1.6666666666666667"/>
    <n v="1.6666666666666667"/>
    <n v="1.92"/>
    <n v="1.92"/>
    <n v="1.7959183673469388"/>
  </r>
  <r>
    <x v="0"/>
    <n v="7"/>
    <x v="15"/>
    <n v="137"/>
    <s v="Yield (tonnes/Ha)"/>
    <m/>
    <s v=" "/>
    <s v=" "/>
    <s v=" "/>
    <s v=" "/>
    <s v=" "/>
  </r>
  <r>
    <x v="1"/>
    <n v="53"/>
    <x v="0"/>
    <n v="486"/>
    <s v="Yield (tonnes/Ha)"/>
    <m/>
    <n v="5.1923076923076925"/>
    <n v="5.1923076923076925"/>
    <n v="5.283018867924528"/>
    <n v="5.3703703703703702"/>
    <n v="5.2606635071090047"/>
  </r>
  <r>
    <x v="1"/>
    <n v="53"/>
    <x v="1"/>
    <n v="176"/>
    <s v="Yield (tonnes/Ha)"/>
    <m/>
    <n v="0.81928730372645497"/>
    <n v="0.83868200836820084"/>
    <n v="0.7707557690151815"/>
    <n v="0.83812330405858837"/>
    <n v="0.81371481857054728"/>
  </r>
  <r>
    <x v="1"/>
    <n v="53"/>
    <x v="2"/>
    <n v="125"/>
    <s v="Yield (tonnes/Ha)"/>
    <m/>
    <n v="12.864768747274288"/>
    <n v="14.553093110406458"/>
    <n v="13.668633529221673"/>
    <n v="14.347970815984633"/>
    <n v="13.801441126099204"/>
  </r>
  <r>
    <x v="1"/>
    <n v="53"/>
    <x v="3"/>
    <n v="191"/>
    <s v="Yield (tonnes/Ha)"/>
    <m/>
    <s v=" "/>
    <s v=" "/>
    <s v=" "/>
    <s v=" "/>
    <s v=" "/>
  </r>
  <r>
    <x v="1"/>
    <n v="53"/>
    <x v="4"/>
    <n v="195"/>
    <s v="Yield (tonnes/Ha)"/>
    <m/>
    <s v=" "/>
    <s v=" "/>
    <s v=" "/>
    <s v=" "/>
    <s v=" "/>
  </r>
  <r>
    <x v="1"/>
    <n v="53"/>
    <x v="5"/>
    <n v="242"/>
    <s v="Yield (tonnes/Ha)"/>
    <m/>
    <n v="0.94501461338505255"/>
    <n v="0.98506279178106637"/>
    <n v="0.94341644343704922"/>
    <n v="0.92431113777244556"/>
    <n v="0.94755241228645259"/>
  </r>
  <r>
    <x v="1"/>
    <n v="53"/>
    <x v="6"/>
    <n v="201"/>
    <s v="Yield (tonnes/Ha)"/>
    <m/>
    <s v=" "/>
    <s v=" "/>
    <s v=" "/>
    <s v=" "/>
    <s v=" "/>
  </r>
  <r>
    <x v="1"/>
    <n v="53"/>
    <x v="7"/>
    <n v="56"/>
    <s v="Yield (tonnes/Ha)"/>
    <m/>
    <n v="1.1446934525818875"/>
    <n v="1.1323271932500087"/>
    <n v="1.334438205466109"/>
    <n v="1.3807385055700117"/>
    <n v="1.2525570498679319"/>
  </r>
  <r>
    <x v="1"/>
    <n v="53"/>
    <x v="8"/>
    <n v="79"/>
    <s v="Yield (tonnes/Ha)"/>
    <m/>
    <n v="0.82841575675022516"/>
    <n v="0.83169570502431123"/>
    <n v="0.93307783798070565"/>
    <n v="0.71306573784594729"/>
    <n v="0.82015730297538403"/>
  </r>
  <r>
    <x v="1"/>
    <n v="53"/>
    <x v="9"/>
    <n v="197"/>
    <s v="Yield (tonnes/Ha)"/>
    <m/>
    <s v=" "/>
    <s v=" "/>
    <s v=" "/>
    <s v=" "/>
    <s v=" "/>
  </r>
  <r>
    <x v="1"/>
    <n v="53"/>
    <x v="10"/>
    <n v="489"/>
    <s v="Yield (tonnes/Ha)"/>
    <m/>
    <s v=" "/>
    <s v=" "/>
    <s v=" "/>
    <s v=" "/>
    <s v=" "/>
  </r>
  <r>
    <x v="1"/>
    <n v="53"/>
    <x v="11"/>
    <n v="27"/>
    <s v="Yield (tonnes/Ha)"/>
    <m/>
    <n v="2.7099709382784392"/>
    <n v="2.638266235455931"/>
    <n v="2.6632597189268115"/>
    <n v="2.8400354650497657"/>
    <n v="2.7213025963914559"/>
  </r>
  <r>
    <x v="1"/>
    <n v="53"/>
    <x v="12"/>
    <n v="83"/>
    <s v="Yield (tonnes/Ha)"/>
    <m/>
    <n v="0.93710200781864295"/>
    <n v="0.9368269662921348"/>
    <n v="0.86564697375508182"/>
    <n v="0.91798642925956986"/>
    <n v="0.91719341092747908"/>
  </r>
  <r>
    <x v="1"/>
    <n v="53"/>
    <x v="13"/>
    <n v="122"/>
    <s v="Yield (tonnes/Ha)"/>
    <m/>
    <n v="4.9902541712147199"/>
    <n v="4.9083614479803046"/>
    <n v="2.0560099357809283"/>
    <n v="1.9792170818505339"/>
    <n v="2.7763298161644729"/>
  </r>
  <r>
    <x v="1"/>
    <n v="53"/>
    <x v="14"/>
    <n v="15"/>
    <s v="Yield (tonnes/Ha)"/>
    <m/>
    <s v=" "/>
    <s v=" "/>
    <s v=" "/>
    <s v=" "/>
    <s v=" "/>
  </r>
  <r>
    <x v="1"/>
    <n v="53"/>
    <x v="15"/>
    <n v="137"/>
    <s v="Yield (tonnes/Ha)"/>
    <m/>
    <n v="11.708170156818015"/>
    <n v="11.442101283800007"/>
    <n v="10.900660964230172"/>
    <n v="8.8084696823869102"/>
    <n v="10.657005951739189"/>
  </r>
  <r>
    <x v="2"/>
    <n v="20"/>
    <x v="0"/>
    <n v="486"/>
    <s v="Yield (tonnes/Ha)"/>
    <m/>
    <s v=" "/>
    <s v=" "/>
    <s v=" "/>
    <s v=" "/>
    <s v=" "/>
  </r>
  <r>
    <x v="2"/>
    <n v="20"/>
    <x v="1"/>
    <n v="176"/>
    <s v="Yield (tonnes/Ha)"/>
    <m/>
    <s v=" "/>
    <s v=" "/>
    <s v=" "/>
    <s v=" "/>
    <s v=" "/>
  </r>
  <r>
    <x v="2"/>
    <n v="20"/>
    <x v="2"/>
    <n v="125"/>
    <s v="Yield (tonnes/Ha)"/>
    <m/>
    <s v=" "/>
    <s v=" "/>
    <s v=" "/>
    <s v=" "/>
    <s v=" "/>
  </r>
  <r>
    <x v="2"/>
    <n v="20"/>
    <x v="3"/>
    <n v="191"/>
    <s v="Yield (tonnes/Ha)"/>
    <m/>
    <s v=" "/>
    <s v=" "/>
    <s v=" "/>
    <s v=" "/>
    <s v=" "/>
  </r>
  <r>
    <x v="2"/>
    <n v="20"/>
    <x v="4"/>
    <n v="195"/>
    <s v="Yield (tonnes/Ha)"/>
    <m/>
    <s v=" "/>
    <s v=" "/>
    <s v=" "/>
    <s v=" "/>
    <s v=" "/>
  </r>
  <r>
    <x v="2"/>
    <n v="20"/>
    <x v="5"/>
    <n v="242"/>
    <s v="Yield (tonnes/Ha)"/>
    <m/>
    <n v="1"/>
    <n v="1"/>
    <n v="1"/>
    <n v="1"/>
    <n v="1"/>
  </r>
  <r>
    <x v="2"/>
    <n v="20"/>
    <x v="6"/>
    <n v="201"/>
    <s v="Yield (tonnes/Ha)"/>
    <m/>
    <s v=" "/>
    <s v=" "/>
    <s v=" "/>
    <s v=" "/>
    <s v=" "/>
  </r>
  <r>
    <x v="2"/>
    <n v="20"/>
    <x v="7"/>
    <n v="56"/>
    <s v="Yield (tonnes/Ha)"/>
    <m/>
    <n v="0.21440000000000001"/>
    <n v="0.24286666666666668"/>
    <n v="0.21428571428571427"/>
    <n v="0.21428571428571427"/>
    <n v="0.2221094224924012"/>
  </r>
  <r>
    <x v="2"/>
    <n v="20"/>
    <x v="8"/>
    <n v="79"/>
    <s v="Yield (tonnes/Ha)"/>
    <m/>
    <n v="0.12"/>
    <n v="0.12"/>
    <n v="0.11904761904761904"/>
    <n v="0.11904761904761904"/>
    <n v="0.11951219512195121"/>
  </r>
  <r>
    <x v="2"/>
    <n v="20"/>
    <x v="9"/>
    <n v="197"/>
    <s v="Yield (tonnes/Ha)"/>
    <m/>
    <s v=" "/>
    <s v=" "/>
    <s v=" "/>
    <s v=" "/>
    <s v=" "/>
  </r>
  <r>
    <x v="2"/>
    <n v="20"/>
    <x v="10"/>
    <n v="489"/>
    <s v="Yield (tonnes/Ha)"/>
    <m/>
    <s v=" "/>
    <s v=" "/>
    <s v=" "/>
    <s v=" "/>
    <s v=" "/>
  </r>
  <r>
    <x v="2"/>
    <n v="20"/>
    <x v="11"/>
    <n v="27"/>
    <s v="Yield (tonnes/Ha)"/>
    <m/>
    <s v=" "/>
    <s v=" "/>
    <s v=" "/>
    <s v=" "/>
    <s v=" "/>
  </r>
  <r>
    <x v="2"/>
    <n v="20"/>
    <x v="12"/>
    <n v="83"/>
    <s v="Yield (tonnes/Ha)"/>
    <m/>
    <n v="0.73263999999999996"/>
    <n v="1.0245098039215685"/>
    <n v="0.97269230769230774"/>
    <n v="0.97269230769230774"/>
    <n v="0.92703414634146342"/>
  </r>
  <r>
    <x v="2"/>
    <n v="20"/>
    <x v="13"/>
    <n v="122"/>
    <s v="Yield (tonnes/Ha)"/>
    <m/>
    <s v=" "/>
    <s v=" "/>
    <s v=" "/>
    <s v=" "/>
    <s v=" "/>
  </r>
  <r>
    <x v="2"/>
    <n v="20"/>
    <x v="14"/>
    <n v="15"/>
    <s v="Yield (tonnes/Ha)"/>
    <m/>
    <n v="1.5714285714285714"/>
    <n v="1.5714285714285714"/>
    <n v="1.5"/>
    <n v="1.5"/>
    <n v="1.5333333333333334"/>
  </r>
  <r>
    <x v="2"/>
    <n v="20"/>
    <x v="15"/>
    <n v="137"/>
    <s v="Yield (tonnes/Ha)"/>
    <m/>
    <s v=" "/>
    <s v=" "/>
    <s v=" "/>
    <s v=" "/>
    <s v=" "/>
  </r>
  <r>
    <x v="3"/>
    <n v="233"/>
    <x v="0"/>
    <n v="486"/>
    <s v="Yield (tonnes/Ha)"/>
    <m/>
    <s v=" "/>
    <s v=" "/>
    <s v=" "/>
    <s v=" "/>
    <s v=" "/>
  </r>
  <r>
    <x v="3"/>
    <n v="233"/>
    <x v="1"/>
    <n v="176"/>
    <s v="Yield (tonnes/Ha)"/>
    <m/>
    <s v=" "/>
    <s v=" "/>
    <s v=" "/>
    <s v=" "/>
    <s v=" "/>
  </r>
  <r>
    <x v="3"/>
    <n v="233"/>
    <x v="2"/>
    <n v="125"/>
    <s v="Yield (tonnes/Ha)"/>
    <m/>
    <n v="2"/>
    <n v="2"/>
    <n v="2.3029999999999999"/>
    <n v="2.25"/>
    <n v="2.1843333333333335"/>
  </r>
  <r>
    <x v="3"/>
    <n v="233"/>
    <x v="3"/>
    <n v="191"/>
    <s v="Yield (tonnes/Ha)"/>
    <m/>
    <s v=" "/>
    <s v=" "/>
    <s v=" "/>
    <s v=" "/>
    <s v=" "/>
  </r>
  <r>
    <x v="3"/>
    <n v="233"/>
    <x v="4"/>
    <n v="195"/>
    <s v="Yield (tonnes/Ha)"/>
    <m/>
    <n v="0.4700003699026099"/>
    <n v="0.47000024784723127"/>
    <n v="0.4700001113788328"/>
    <n v="0.47000064233421118"/>
    <n v="0.47000034412859265"/>
  </r>
  <r>
    <x v="3"/>
    <n v="233"/>
    <x v="5"/>
    <n v="242"/>
    <s v="Yield (tonnes/Ha)"/>
    <m/>
    <n v="0.80306842969668946"/>
    <n v="0.69365447831112337"/>
    <n v="0.58993041421486569"/>
    <n v="0.69767441860465118"/>
    <n v="0.68576194567703064"/>
  </r>
  <r>
    <x v="3"/>
    <n v="233"/>
    <x v="6"/>
    <n v="201"/>
    <s v="Yield (tonnes/Ha)"/>
    <m/>
    <s v=" "/>
    <s v=" "/>
    <s v=" "/>
    <s v=" "/>
    <s v=" "/>
  </r>
  <r>
    <x v="3"/>
    <n v="233"/>
    <x v="7"/>
    <n v="56"/>
    <s v="Yield (tonnes/Ha)"/>
    <m/>
    <n v="1.8057794742111246"/>
    <n v="1.9443611856451859"/>
    <n v="1.173643381285665"/>
    <n v="1.6661527233516555"/>
    <n v="1.6424610520369576"/>
  </r>
  <r>
    <x v="3"/>
    <n v="233"/>
    <x v="8"/>
    <n v="79"/>
    <s v="Yield (tonnes/Ha)"/>
    <m/>
    <n v="0.91337242595689117"/>
    <n v="0.96032560059170391"/>
    <n v="0.81681287600461672"/>
    <n v="0.7958236644222112"/>
    <n v="0.86762551056264858"/>
  </r>
  <r>
    <x v="3"/>
    <n v="233"/>
    <x v="9"/>
    <n v="197"/>
    <s v="Yield (tonnes/Ha)"/>
    <m/>
    <s v=" "/>
    <s v=" "/>
    <s v=" "/>
    <s v=" "/>
    <s v=" "/>
  </r>
  <r>
    <x v="3"/>
    <n v="233"/>
    <x v="10"/>
    <n v="489"/>
    <s v="Yield (tonnes/Ha)"/>
    <m/>
    <s v=" "/>
    <s v=" "/>
    <s v=" "/>
    <s v=" "/>
    <s v=" "/>
  </r>
  <r>
    <x v="3"/>
    <n v="233"/>
    <x v="11"/>
    <n v="27"/>
    <s v="Yield (tonnes/Ha)"/>
    <m/>
    <n v="1.7791221962216768"/>
    <n v="2.5723981900452491"/>
    <n v="1.7002022993042878"/>
    <n v="2.4062801430542984"/>
    <n v="2.1412714232670851"/>
  </r>
  <r>
    <x v="3"/>
    <n v="233"/>
    <x v="12"/>
    <n v="83"/>
    <s v="Yield (tonnes/Ha)"/>
    <m/>
    <n v="1.0918523320433784"/>
    <n v="1.1393220456188826"/>
    <n v="0.93744079425728399"/>
    <n v="0.98594471693827246"/>
    <n v="1.0301309299618679"/>
  </r>
  <r>
    <x v="3"/>
    <n v="233"/>
    <x v="13"/>
    <n v="122"/>
    <s v="Yield (tonnes/Ha)"/>
    <m/>
    <n v="8.3331372087550015"/>
    <n v="12.572796047552879"/>
    <n v="9.063973063973064"/>
    <n v="9.2857142857142865"/>
    <n v="9.6912101645490516"/>
  </r>
  <r>
    <x v="3"/>
    <n v="233"/>
    <x v="14"/>
    <n v="15"/>
    <s v="Yield (tonnes/Ha)"/>
    <m/>
    <s v=" "/>
    <s v=" "/>
    <s v=" "/>
    <s v=" "/>
    <s v=" "/>
  </r>
  <r>
    <x v="3"/>
    <n v="233"/>
    <x v="15"/>
    <n v="137"/>
    <s v="Yield (tonnes/Ha)"/>
    <m/>
    <n v="7.5306206329634193"/>
    <n v="8.5482253086419746"/>
    <n v="6.5200397482610137"/>
    <n v="6.4516129032258061"/>
    <n v="7.1933776022972005"/>
  </r>
  <r>
    <x v="4"/>
    <n v="29"/>
    <x v="0"/>
    <n v="486"/>
    <s v="Yield (tonnes/Ha)"/>
    <m/>
    <n v="5.2923076923076922"/>
    <n v="5.3939393939393936"/>
    <n v="5.4411764705882355"/>
    <n v="5.4411764705882355"/>
    <n v="5.393258426966292"/>
  </r>
  <r>
    <x v="4"/>
    <n v="29"/>
    <x v="1"/>
    <n v="176"/>
    <s v="Yield (tonnes/Ha)"/>
    <m/>
    <n v="0.90909090909090906"/>
    <n v="0.90848260869565223"/>
    <n v="0.8921565217391304"/>
    <n v="0.8921565217391304"/>
    <n v="0.9008735751295337"/>
  </r>
  <r>
    <x v="4"/>
    <n v="29"/>
    <x v="2"/>
    <n v="125"/>
    <s v="Yield (tonnes/Ha)"/>
    <m/>
    <n v="7.8651685393258424"/>
    <n v="8.78636923076923"/>
    <n v="8.7274531250000003"/>
    <n v="8.7274531250000003"/>
    <n v="8.4688936170212763"/>
  </r>
  <r>
    <x v="4"/>
    <n v="29"/>
    <x v="3"/>
    <n v="191"/>
    <s v="Yield (tonnes/Ha)"/>
    <m/>
    <s v=" "/>
    <s v=" "/>
    <s v=" "/>
    <s v=" "/>
    <s v=" "/>
  </r>
  <r>
    <x v="4"/>
    <n v="29"/>
    <x v="4"/>
    <n v="195"/>
    <s v="Yield (tonnes/Ha)"/>
    <m/>
    <s v=" "/>
    <s v=" "/>
    <s v=" "/>
    <s v=" "/>
    <s v=" "/>
  </r>
  <r>
    <x v="4"/>
    <n v="29"/>
    <x v="5"/>
    <n v="242"/>
    <s v="Yield (tonnes/Ha)"/>
    <m/>
    <n v="0.73333333333333328"/>
    <n v="0.73599999999999999"/>
    <n v="0.73076923076923073"/>
    <n v="0.73076923076923073"/>
    <n v="0.73267326732673266"/>
  </r>
  <r>
    <x v="4"/>
    <n v="29"/>
    <x v="6"/>
    <n v="201"/>
    <s v="Yield (tonnes/Ha)"/>
    <m/>
    <s v=" "/>
    <s v=" "/>
    <s v=" "/>
    <s v=" "/>
    <s v=" "/>
  </r>
  <r>
    <x v="4"/>
    <n v="29"/>
    <x v="7"/>
    <n v="56"/>
    <s v="Yield (tonnes/Ha)"/>
    <m/>
    <n v="1.1637931034482758"/>
    <n v="1.0158695652173912"/>
    <n v="1.0044086956521738"/>
    <n v="1.0044086956521738"/>
    <n v="1.0473731019522776"/>
  </r>
  <r>
    <x v="4"/>
    <n v="29"/>
    <x v="8"/>
    <n v="79"/>
    <s v="Yield (tonnes/Ha)"/>
    <m/>
    <n v="1.0338666666666667"/>
    <n v="1.0755999999999999"/>
    <n v="1.0952380952380953"/>
    <n v="1.0952380952380953"/>
    <n v="1.0781818181818181"/>
  </r>
  <r>
    <x v="4"/>
    <n v="29"/>
    <x v="9"/>
    <n v="197"/>
    <s v="Yield (tonnes/Ha)"/>
    <m/>
    <n v="0.9"/>
    <n v="0.9"/>
    <n v="0.9"/>
    <n v="0.9"/>
    <n v="0.9"/>
  </r>
  <r>
    <x v="4"/>
    <n v="29"/>
    <x v="10"/>
    <n v="489"/>
    <s v="Yield (tonnes/Ha)"/>
    <m/>
    <s v=" "/>
    <s v=" "/>
    <s v=" "/>
    <s v=" "/>
    <s v=" "/>
  </r>
  <r>
    <x v="4"/>
    <n v="29"/>
    <x v="11"/>
    <n v="27"/>
    <s v="Yield (tonnes/Ha)"/>
    <m/>
    <n v="3.4844615384615385"/>
    <n v="3.3322439024390245"/>
    <n v="3.3767142857142858"/>
    <n v="3.3767142857142858"/>
    <n v="3.3912195121951219"/>
  </r>
  <r>
    <x v="4"/>
    <n v="29"/>
    <x v="12"/>
    <n v="83"/>
    <s v="Yield (tonnes/Ha)"/>
    <m/>
    <n v="1.2354000000000001"/>
    <n v="1.2653692307692308"/>
    <n v="1.2964393939393939"/>
    <n v="1.2964393939393939"/>
    <n v="1.2751031746031747"/>
  </r>
  <r>
    <x v="4"/>
    <n v="29"/>
    <x v="13"/>
    <n v="122"/>
    <s v="Yield (tonnes/Ha)"/>
    <m/>
    <n v="6.7692307692307692"/>
    <n v="6.6984880000000002"/>
    <n v="6.6691832061068705"/>
    <n v="6.6691832061068705"/>
    <n v="6.7014255319148939"/>
  </r>
  <r>
    <x v="4"/>
    <n v="29"/>
    <x v="14"/>
    <n v="15"/>
    <s v="Yield (tonnes/Ha)"/>
    <m/>
    <n v="0.8571428571428571"/>
    <n v="0.80069999999999997"/>
    <n v="0.84073684210526312"/>
    <n v="0.84073684210526312"/>
    <n v="0.83496202531645569"/>
  </r>
  <r>
    <x v="4"/>
    <n v="29"/>
    <x v="15"/>
    <n v="137"/>
    <s v="Yield (tonnes/Ha)"/>
    <m/>
    <n v="5.882352941176471"/>
    <n v="5.8305882352941181"/>
    <n v="5.8241176470588236"/>
    <n v="5.8241176470588236"/>
    <n v="5.8402941176470584"/>
  </r>
  <r>
    <x v="5"/>
    <n v="32"/>
    <x v="0"/>
    <n v="486"/>
    <s v="Yield (tonnes/Ha)"/>
    <m/>
    <n v="9.6488373469025497"/>
    <n v="9.5348837209302317"/>
    <n v="9.5348837209302317"/>
    <n v="9.5348837209302317"/>
    <n v="9.5629990803053975"/>
  </r>
  <r>
    <x v="5"/>
    <n v="32"/>
    <x v="1"/>
    <n v="176"/>
    <s v="Yield (tonnes/Ha)"/>
    <m/>
    <n v="0.88384150943396222"/>
    <n v="0.88607142857142862"/>
    <n v="0.8928571428571429"/>
    <n v="0.8928571428571429"/>
    <n v="0.88897556561085977"/>
  </r>
  <r>
    <x v="5"/>
    <n v="32"/>
    <x v="2"/>
    <n v="125"/>
    <s v="Yield (tonnes/Ha)"/>
    <m/>
    <n v="6.8394314285714284"/>
    <n v="6.8887688311688313"/>
    <n v="6.8493150684931505"/>
    <n v="6.8493150684931505"/>
    <n v="6.8573221843003411"/>
  </r>
  <r>
    <x v="5"/>
    <n v="32"/>
    <x v="3"/>
    <n v="191"/>
    <s v="Yield (tonnes/Ha)"/>
    <m/>
    <s v=" "/>
    <s v=" "/>
    <s v=" "/>
    <s v=" "/>
    <s v=" "/>
  </r>
  <r>
    <x v="5"/>
    <n v="32"/>
    <x v="4"/>
    <n v="195"/>
    <s v="Yield (tonnes/Ha)"/>
    <m/>
    <n v="1.0307526211517486"/>
    <n v="1.0308574471524614"/>
    <n v="0.95238095238095233"/>
    <n v="0.95238095238095233"/>
    <n v="0.99014338023787241"/>
  </r>
  <r>
    <x v="5"/>
    <n v="32"/>
    <x v="5"/>
    <n v="242"/>
    <s v="Yield (tonnes/Ha)"/>
    <m/>
    <n v="0.8251201356826533"/>
    <n v="0.53246753246753242"/>
    <n v="0.53333333333333333"/>
    <n v="0.53333333333333333"/>
    <n v="0.60698055646718108"/>
  </r>
  <r>
    <x v="5"/>
    <n v="32"/>
    <x v="6"/>
    <n v="201"/>
    <s v="Yield (tonnes/Ha)"/>
    <m/>
    <s v=" "/>
    <s v=" "/>
    <s v=" "/>
    <s v=" "/>
    <s v=" "/>
  </r>
  <r>
    <x v="5"/>
    <n v="32"/>
    <x v="7"/>
    <n v="56"/>
    <s v="Yield (tonnes/Ha)"/>
    <m/>
    <n v="1.8757071428571428"/>
    <n v="1.9833158730158731"/>
    <n v="1.935483870967742"/>
    <n v="1.935483870967742"/>
    <n v="1.9341090534979424"/>
  </r>
  <r>
    <x v="5"/>
    <n v="32"/>
    <x v="8"/>
    <n v="79"/>
    <s v="Yield (tonnes/Ha)"/>
    <m/>
    <n v="1.1320754716981132"/>
    <n v="1.1320754716981132"/>
    <n v="1.1320754716981132"/>
    <n v="1.1320754716981132"/>
    <n v="1.1320754716981132"/>
  </r>
  <r>
    <x v="5"/>
    <n v="32"/>
    <x v="9"/>
    <n v="197"/>
    <s v="Yield (tonnes/Ha)"/>
    <m/>
    <s v=" "/>
    <s v=" "/>
    <s v=" "/>
    <s v=" "/>
    <s v=" "/>
  </r>
  <r>
    <x v="5"/>
    <n v="32"/>
    <x v="10"/>
    <n v="489"/>
    <s v="Yield (tonnes/Ha)"/>
    <m/>
    <n v="5.3409028231938418"/>
    <n v="5.4901960784313726"/>
    <n v="5.4901960784313726"/>
    <n v="5.4901960784313726"/>
    <n v="5.4530017883328457"/>
  </r>
  <r>
    <x v="5"/>
    <n v="32"/>
    <x v="11"/>
    <n v="27"/>
    <s v="Yield (tonnes/Ha)"/>
    <m/>
    <n v="1.297088888888889"/>
    <n v="1.2905"/>
    <n v="1.3"/>
    <n v="1.3"/>
    <n v="1.2968923076923078"/>
  </r>
  <r>
    <x v="5"/>
    <n v="32"/>
    <x v="12"/>
    <n v="83"/>
    <s v="Yield (tonnes/Ha)"/>
    <m/>
    <n v="0.98508867009905765"/>
    <n v="1.2"/>
    <n v="1.2"/>
    <n v="1.2"/>
    <n v="1.1437800776604208"/>
  </r>
  <r>
    <x v="5"/>
    <n v="32"/>
    <x v="13"/>
    <n v="122"/>
    <s v="Yield (tonnes/Ha)"/>
    <m/>
    <n v="4.2132040816326528"/>
    <n v="4.2565769230769233"/>
    <n v="4.166666666666667"/>
    <n v="4.166666666666667"/>
    <n v="4.2019746192893397"/>
  </r>
  <r>
    <x v="5"/>
    <n v="32"/>
    <x v="14"/>
    <n v="15"/>
    <s v="Yield (tonnes/Ha)"/>
    <m/>
    <n v="1.3333333333333333"/>
    <n v="1.3333333333333333"/>
    <n v="1.3333333333333333"/>
    <n v="1.3333333333333333"/>
    <n v="1.3333333333333333"/>
  </r>
  <r>
    <x v="5"/>
    <n v="32"/>
    <x v="15"/>
    <n v="137"/>
    <s v="Yield (tonnes/Ha)"/>
    <m/>
    <n v="7.628222222222222"/>
    <n v="7.6418333333333335"/>
    <n v="7.6086956521739131"/>
    <n v="7.6086956521739131"/>
    <n v="7.622043243243243"/>
  </r>
  <r>
    <x v="6"/>
    <n v="37"/>
    <x v="0"/>
    <n v="486"/>
    <s v="Yield (tonnes/Ha)"/>
    <m/>
    <n v="6.0540540540540544"/>
    <n v="6.1170212765957448"/>
    <n v="6.1538461538461542"/>
    <n v="6.1538461538461542"/>
    <n v="6.1205766710353871"/>
  </r>
  <r>
    <x v="6"/>
    <n v="37"/>
    <x v="1"/>
    <n v="176"/>
    <s v="Yield (tonnes/Ha)"/>
    <m/>
    <s v=" "/>
    <s v=" "/>
    <s v=" "/>
    <s v=" "/>
    <s v=" "/>
  </r>
  <r>
    <x v="6"/>
    <n v="37"/>
    <x v="2"/>
    <n v="125"/>
    <s v="Yield (tonnes/Ha)"/>
    <m/>
    <n v="3.0431578947368423"/>
    <n v="3.0105263157894737"/>
    <n v="3"/>
    <n v="3.000004825043908"/>
    <n v="3.0129695766102631"/>
  </r>
  <r>
    <x v="6"/>
    <n v="37"/>
    <x v="3"/>
    <n v="191"/>
    <s v="Yield (tonnes/Ha)"/>
    <m/>
    <s v=" "/>
    <s v=" "/>
    <s v=" "/>
    <s v=" "/>
    <s v=" "/>
  </r>
  <r>
    <x v="6"/>
    <n v="37"/>
    <x v="4"/>
    <n v="195"/>
    <s v="Yield (tonnes/Ha)"/>
    <m/>
    <s v=" "/>
    <s v=" "/>
    <s v=" "/>
    <s v=" "/>
    <s v=" "/>
  </r>
  <r>
    <x v="6"/>
    <n v="37"/>
    <x v="5"/>
    <n v="242"/>
    <s v="Yield (tonnes/Ha)"/>
    <m/>
    <n v="1.0385714285714285"/>
    <n v="1.0435714285714286"/>
    <n v="1"/>
    <n v="1"/>
    <n v="1.0192993496958254"/>
  </r>
  <r>
    <x v="6"/>
    <n v="37"/>
    <x v="6"/>
    <n v="201"/>
    <s v="Yield (tonnes/Ha)"/>
    <m/>
    <s v=" "/>
    <s v=" "/>
    <s v=" "/>
    <s v=" "/>
    <s v=" "/>
  </r>
  <r>
    <x v="6"/>
    <n v="37"/>
    <x v="7"/>
    <n v="56"/>
    <s v="Yield (tonnes/Ha)"/>
    <m/>
    <n v="0.90344827586206899"/>
    <n v="0.90344827586206899"/>
    <n v="0.85000182435144311"/>
    <n v="0.84999855210957631"/>
    <n v="0.87471675487596212"/>
  </r>
  <r>
    <x v="6"/>
    <n v="37"/>
    <x v="8"/>
    <n v="79"/>
    <s v="Yield (tonnes/Ha)"/>
    <m/>
    <n v="1"/>
    <n v="1"/>
    <n v="1"/>
    <n v="1"/>
    <n v="1"/>
  </r>
  <r>
    <x v="6"/>
    <n v="37"/>
    <x v="9"/>
    <n v="197"/>
    <s v="Yield (tonnes/Ha)"/>
    <m/>
    <s v=" "/>
    <s v=" "/>
    <s v=" "/>
    <s v=" "/>
    <s v=" "/>
  </r>
  <r>
    <x v="6"/>
    <n v="37"/>
    <x v="10"/>
    <n v="489"/>
    <s v="Yield (tonnes/Ha)"/>
    <m/>
    <n v="2.8928571428571428"/>
    <n v="2.8928571428571428"/>
    <n v="2.9078014184397163"/>
    <n v="2.9078014184397163"/>
    <n v="2.9003558718861209"/>
  </r>
  <r>
    <x v="6"/>
    <n v="37"/>
    <x v="11"/>
    <n v="27"/>
    <s v="Yield (tonnes/Ha)"/>
    <m/>
    <n v="2.008695652173913"/>
    <n v="1.6"/>
    <n v="1.5000199497266888"/>
    <n v="1.5"/>
    <n v="1.6443477642131799"/>
  </r>
  <r>
    <x v="6"/>
    <n v="37"/>
    <x v="12"/>
    <n v="83"/>
    <s v="Yield (tonnes/Ha)"/>
    <m/>
    <n v="0.86"/>
    <n v="0.9"/>
    <n v="1"/>
    <n v="1"/>
    <n v="0.93683878098847306"/>
  </r>
  <r>
    <x v="6"/>
    <n v="37"/>
    <x v="13"/>
    <n v="122"/>
    <s v="Yield (tonnes/Ha)"/>
    <m/>
    <s v=" "/>
    <s v=" "/>
    <s v=" "/>
    <s v=" "/>
    <s v=" "/>
  </r>
  <r>
    <x v="6"/>
    <n v="37"/>
    <x v="14"/>
    <n v="15"/>
    <s v="Yield (tonnes/Ha)"/>
    <m/>
    <s v=" "/>
    <s v=" "/>
    <s v=" "/>
    <s v=" "/>
    <s v=" "/>
  </r>
  <r>
    <x v="6"/>
    <n v="37"/>
    <x v="15"/>
    <n v="137"/>
    <s v="Yield (tonnes/Ha)"/>
    <m/>
    <n v="6.7307692307692308"/>
    <n v="6.8518518518518521"/>
    <n v="6.8518518518518521"/>
    <n v="6.8518518518518521"/>
    <n v="6.8224299065420562"/>
  </r>
  <r>
    <x v="7"/>
    <n v="39"/>
    <x v="0"/>
    <n v="486"/>
    <s v="Yield (tonnes/Ha)"/>
    <m/>
    <s v=" "/>
    <s v=" "/>
    <s v=" "/>
    <s v=" "/>
    <s v=" "/>
  </r>
  <r>
    <x v="7"/>
    <n v="39"/>
    <x v="1"/>
    <n v="176"/>
    <s v="Yield (tonnes/Ha)"/>
    <m/>
    <n v="0.52"/>
    <n v="0.52"/>
    <n v="0.5029538461538462"/>
    <n v="0.54782321326074479"/>
    <n v="0.52180422983342689"/>
  </r>
  <r>
    <x v="7"/>
    <n v="39"/>
    <x v="2"/>
    <n v="125"/>
    <s v="Yield (tonnes/Ha)"/>
    <m/>
    <n v="11.111111111111111"/>
    <n v="10"/>
    <n v="9.5986153846153854"/>
    <n v="8.0593500000000002"/>
    <n v="9.8094158415841584"/>
  </r>
  <r>
    <x v="7"/>
    <n v="39"/>
    <x v="3"/>
    <n v="191"/>
    <s v="Yield (tonnes/Ha)"/>
    <m/>
    <s v=" "/>
    <s v=" "/>
    <s v=" "/>
    <s v=" "/>
    <s v=" "/>
  </r>
  <r>
    <x v="7"/>
    <n v="39"/>
    <x v="4"/>
    <n v="195"/>
    <s v="Yield (tonnes/Ha)"/>
    <m/>
    <s v=" "/>
    <s v=" "/>
    <s v=" "/>
    <s v=" "/>
    <s v=" "/>
  </r>
  <r>
    <x v="7"/>
    <n v="39"/>
    <x v="5"/>
    <n v="242"/>
    <s v="Yield (tonnes/Ha)"/>
    <m/>
    <n v="0.9375"/>
    <n v="0.9375"/>
    <n v="0.6350742857142857"/>
    <n v="0.73797300388927023"/>
    <n v="0.82175530267322061"/>
  </r>
  <r>
    <x v="7"/>
    <n v="39"/>
    <x v="6"/>
    <n v="201"/>
    <s v="Yield (tonnes/Ha)"/>
    <m/>
    <s v=" "/>
    <s v=" "/>
    <s v=" "/>
    <s v=" "/>
    <s v=" "/>
  </r>
  <r>
    <x v="7"/>
    <n v="39"/>
    <x v="7"/>
    <n v="56"/>
    <s v="Yield (tonnes/Ha)"/>
    <m/>
    <n v="1.0937635834130226"/>
    <n v="1.0666442450986646"/>
    <n v="1.0062850000000001"/>
    <n v="0.96133689521103272"/>
    <n v="1.0264255296033391"/>
  </r>
  <r>
    <x v="7"/>
    <n v="39"/>
    <x v="8"/>
    <n v="79"/>
    <s v="Yield (tonnes/Ha)"/>
    <m/>
    <n v="0.58893204555823497"/>
    <n v="0.58495967054025211"/>
    <n v="0.49548599999999998"/>
    <n v="0.5625561172206075"/>
    <n v="0.55781568987283814"/>
  </r>
  <r>
    <x v="7"/>
    <n v="39"/>
    <x v="9"/>
    <n v="197"/>
    <s v="Yield (tonnes/Ha)"/>
    <m/>
    <s v=" "/>
    <s v=" "/>
    <s v=" "/>
    <s v=" "/>
    <s v=" "/>
  </r>
  <r>
    <x v="7"/>
    <n v="39"/>
    <x v="10"/>
    <n v="489"/>
    <s v="Yield (tonnes/Ha)"/>
    <m/>
    <s v=" "/>
    <s v=" "/>
    <s v=" "/>
    <s v=" "/>
    <s v=" "/>
  </r>
  <r>
    <x v="7"/>
    <n v="39"/>
    <x v="11"/>
    <n v="27"/>
    <s v="Yield (tonnes/Ha)"/>
    <m/>
    <n v="1.354002768065268"/>
    <n v="1.3183240762503248"/>
    <n v="1.3297375"/>
    <n v="1.5314197051978278"/>
    <n v="1.3929051654316846"/>
  </r>
  <r>
    <x v="7"/>
    <n v="39"/>
    <x v="12"/>
    <n v="83"/>
    <s v="Yield (tonnes/Ha)"/>
    <m/>
    <n v="0.73552100640873486"/>
    <n v="0.74667586762250382"/>
    <n v="0.6406344444444444"/>
    <n v="0.784877962200631"/>
    <n v="0.72638219372061585"/>
  </r>
  <r>
    <x v="7"/>
    <n v="39"/>
    <x v="13"/>
    <n v="122"/>
    <s v="Yield (tonnes/Ha)"/>
    <m/>
    <n v="2.56"/>
    <n v="2.56"/>
    <n v="2.5490196078431371"/>
    <n v="2.5"/>
    <n v="2.5402843601895735"/>
  </r>
  <r>
    <x v="7"/>
    <n v="39"/>
    <x v="14"/>
    <n v="15"/>
    <s v="Yield (tonnes/Ha)"/>
    <m/>
    <n v="1.5"/>
    <n v="1"/>
    <n v="2.0982500000000002"/>
    <n v="1.8"/>
    <n v="1.720137855408475"/>
  </r>
  <r>
    <x v="7"/>
    <n v="39"/>
    <x v="15"/>
    <n v="137"/>
    <s v="Yield (tonnes/Ha)"/>
    <m/>
    <n v="9.615384615384615"/>
    <n v="9.4827586206896548"/>
    <n v="9.5522388059701484"/>
    <n v="9.5294117647058822"/>
    <n v="9.5419847328244281"/>
  </r>
  <r>
    <x v="8"/>
    <n v="46"/>
    <x v="0"/>
    <n v="486"/>
    <s v="Yield (tonnes/Ha)"/>
    <m/>
    <n v="8"/>
    <n v="8"/>
    <n v="7.9090909090909092"/>
    <n v="8"/>
    <n v="7.9772727272727275"/>
  </r>
  <r>
    <x v="8"/>
    <n v="46"/>
    <x v="1"/>
    <n v="176"/>
    <s v="Yield (tonnes/Ha)"/>
    <m/>
    <n v="0.79545454545454541"/>
    <n v="0.78260869565217395"/>
    <n v="0.77777777777777779"/>
    <n v="0.78260869565217395"/>
    <n v="0.78453038674033149"/>
  </r>
  <r>
    <x v="8"/>
    <n v="46"/>
    <x v="2"/>
    <n v="125"/>
    <s v="Yield (tonnes/Ha)"/>
    <m/>
    <n v="9.35"/>
    <n v="9.0909090909090917"/>
    <n v="9.0476190476190474"/>
    <n v="9.0909090909090917"/>
    <n v="9.1411764705882348"/>
  </r>
  <r>
    <x v="8"/>
    <n v="46"/>
    <x v="3"/>
    <n v="191"/>
    <s v="Yield (tonnes/Ha)"/>
    <m/>
    <s v=" "/>
    <s v=" "/>
    <s v=" "/>
    <s v=" "/>
    <s v=" "/>
  </r>
  <r>
    <x v="8"/>
    <n v="46"/>
    <x v="4"/>
    <n v="195"/>
    <s v="Yield (tonnes/Ha)"/>
    <m/>
    <s v=" "/>
    <s v=" "/>
    <s v=" "/>
    <s v=" "/>
    <s v=" "/>
  </r>
  <r>
    <x v="8"/>
    <n v="46"/>
    <x v="5"/>
    <n v="242"/>
    <s v="Yield (tonnes/Ha)"/>
    <m/>
    <n v="0.59523809523809523"/>
    <n v="0.59523809523809523"/>
    <n v="0.60526315789473684"/>
    <n v="0.60526315789473684"/>
    <n v="0.6"/>
  </r>
  <r>
    <x v="8"/>
    <n v="46"/>
    <x v="6"/>
    <n v="201"/>
    <s v="Yield (tonnes/Ha)"/>
    <m/>
    <s v=" "/>
    <s v=" "/>
    <s v=" "/>
    <s v=" "/>
    <s v=" "/>
  </r>
  <r>
    <x v="8"/>
    <n v="46"/>
    <x v="7"/>
    <n v="56"/>
    <s v="Yield (tonnes/Ha)"/>
    <m/>
    <n v="0.8"/>
    <n v="0.8"/>
    <n v="0.8"/>
    <n v="0.8"/>
    <n v="0.8"/>
  </r>
  <r>
    <x v="8"/>
    <n v="46"/>
    <x v="8"/>
    <n v="79"/>
    <s v="Yield (tonnes/Ha)"/>
    <m/>
    <n v="0.79166666666666663"/>
    <n v="0.79166666666666663"/>
    <n v="0.79439252336448596"/>
    <n v="0.79166666666666663"/>
    <n v="0.79229122055674517"/>
  </r>
  <r>
    <x v="8"/>
    <n v="46"/>
    <x v="9"/>
    <n v="197"/>
    <s v="Yield (tonnes/Ha)"/>
    <m/>
    <s v=" "/>
    <s v=" "/>
    <s v=" "/>
    <s v=" "/>
    <s v=" "/>
  </r>
  <r>
    <x v="8"/>
    <n v="46"/>
    <x v="10"/>
    <n v="489"/>
    <s v="Yield (tonnes/Ha)"/>
    <m/>
    <n v="7.558139534883721"/>
    <n v="7.558139534883721"/>
    <n v="7.5903614457831328"/>
    <n v="7.558139534883721"/>
    <n v="7.5659824046920825"/>
  </r>
  <r>
    <x v="8"/>
    <n v="46"/>
    <x v="11"/>
    <n v="27"/>
    <s v="Yield (tonnes/Ha)"/>
    <m/>
    <n v="0.73684210526315785"/>
    <n v="0.73684210526315785"/>
    <n v="0.76470588235294112"/>
    <n v="0.73684210526315785"/>
    <n v="0.7432432432432432"/>
  </r>
  <r>
    <x v="8"/>
    <n v="46"/>
    <x v="12"/>
    <n v="83"/>
    <s v="Yield (tonnes/Ha)"/>
    <m/>
    <s v=" "/>
    <s v=" "/>
    <s v=" "/>
    <s v=" "/>
    <s v=" "/>
  </r>
  <r>
    <x v="8"/>
    <n v="46"/>
    <x v="13"/>
    <n v="122"/>
    <s v="Yield (tonnes/Ha)"/>
    <m/>
    <n v="7.0588235294117645"/>
    <n v="7.0588235294117645"/>
    <n v="6.9879518072289155"/>
    <n v="7.0588235294117645"/>
    <n v="7.0414201183431953"/>
  </r>
  <r>
    <x v="8"/>
    <n v="46"/>
    <x v="14"/>
    <n v="15"/>
    <s v="Yield (tonnes/Ha)"/>
    <m/>
    <s v=" "/>
    <s v=" "/>
    <s v=" "/>
    <s v=" "/>
    <s v=" "/>
  </r>
  <r>
    <x v="8"/>
    <n v="46"/>
    <x v="15"/>
    <n v="137"/>
    <s v="Yield (tonnes/Ha)"/>
    <m/>
    <n v="4.8"/>
    <n v="4.8"/>
    <n v="5"/>
    <n v="4.8"/>
    <n v="4.8453608247422677"/>
  </r>
  <r>
    <x v="9"/>
    <n v="107"/>
    <x v="0"/>
    <n v="486"/>
    <s v="Yield (tonnes/Ha)"/>
    <m/>
    <n v="44.997040106556163"/>
    <n v="44.997739261492086"/>
    <n v="44.665012406947888"/>
    <n v="45"/>
    <n v="44.911043243770102"/>
  </r>
  <r>
    <x v="9"/>
    <n v="107"/>
    <x v="1"/>
    <n v="176"/>
    <s v="Yield (tonnes/Ha)"/>
    <m/>
    <n v="0.89999280005759952"/>
    <n v="0.86998511544186363"/>
    <n v="0.84999167914794471"/>
    <n v="0.86023684210526319"/>
    <n v="0.86888190390660081"/>
  </r>
  <r>
    <x v="9"/>
    <n v="107"/>
    <x v="2"/>
    <n v="125"/>
    <s v="Yield (tonnes/Ha)"/>
    <m/>
    <n v="8.0484853145265536"/>
    <n v="7.3898419445159735"/>
    <n v="7.3000127788357547"/>
    <n v="7.5670769230769235"/>
    <n v="7.560421374930562"/>
  </r>
  <r>
    <x v="9"/>
    <n v="107"/>
    <x v="3"/>
    <n v="191"/>
    <s v="Yield (tonnes/Ha)"/>
    <m/>
    <s v=" "/>
    <s v=" "/>
    <s v=" "/>
    <s v=" "/>
    <s v=" "/>
  </r>
  <r>
    <x v="9"/>
    <n v="107"/>
    <x v="4"/>
    <n v="195"/>
    <s v="Yield (tonnes/Ha)"/>
    <m/>
    <s v=" "/>
    <s v=" "/>
    <s v=" "/>
    <s v=" "/>
    <s v=" "/>
  </r>
  <r>
    <x v="9"/>
    <n v="107"/>
    <x v="5"/>
    <n v="242"/>
    <s v="Yield (tonnes/Ha)"/>
    <m/>
    <n v="0.924781317049018"/>
    <n v="0.92318666666666671"/>
    <n v="0.92809091152743162"/>
    <n v="0.92379629629629634"/>
    <n v="0.92504975934570988"/>
  </r>
  <r>
    <x v="9"/>
    <n v="107"/>
    <x v="6"/>
    <n v="201"/>
    <s v="Yield (tonnes/Ha)"/>
    <m/>
    <s v=" "/>
    <s v=" "/>
    <s v=" "/>
    <s v=" "/>
    <s v=" "/>
  </r>
  <r>
    <x v="9"/>
    <n v="107"/>
    <x v="7"/>
    <n v="56"/>
    <s v="Yield (tonnes/Ha)"/>
    <m/>
    <n v="2.1137582995189499"/>
    <n v="2.4103886792452829"/>
    <n v="1.7643410338479908"/>
    <n v="2.1967741935483871"/>
    <n v="2.1129056601213865"/>
  </r>
  <r>
    <x v="9"/>
    <n v="107"/>
    <x v="8"/>
    <n v="79"/>
    <s v="Yield (tonnes/Ha)"/>
    <m/>
    <n v="0.80330281981691887"/>
    <n v="0.45068235294117648"/>
    <n v="1.2120438887471294"/>
    <n v="0.98"/>
    <n v="0.79480812040477855"/>
  </r>
  <r>
    <x v="9"/>
    <n v="107"/>
    <x v="9"/>
    <n v="197"/>
    <s v="Yield (tonnes/Ha)"/>
    <m/>
    <s v=" "/>
    <s v=" "/>
    <s v=" "/>
    <s v=" "/>
    <s v=" "/>
  </r>
  <r>
    <x v="9"/>
    <n v="107"/>
    <x v="10"/>
    <n v="489"/>
    <s v="Yield (tonnes/Ha)"/>
    <m/>
    <n v="4.0016772792389537"/>
    <n v="4.012399041217237"/>
    <n v="4.0183044572231061"/>
    <n v="4.0401402597402596"/>
    <n v="4.0180554760405336"/>
  </r>
  <r>
    <x v="9"/>
    <n v="107"/>
    <x v="11"/>
    <n v="27"/>
    <s v="Yield (tonnes/Ha)"/>
    <m/>
    <n v="1.9931845660292948"/>
    <n v="1.9348594594594595"/>
    <n v="1.7012256029809538"/>
    <n v="1.7091775"/>
    <n v="1.8314910125611243"/>
  </r>
  <r>
    <x v="9"/>
    <n v="107"/>
    <x v="12"/>
    <n v="83"/>
    <s v="Yield (tonnes/Ha)"/>
    <m/>
    <n v="0.56079200294112497"/>
    <n v="0.59310087130798106"/>
    <n v="0.55592568037386203"/>
    <n v="0.55000000000000004"/>
    <n v="0.56365406319447409"/>
  </r>
  <r>
    <x v="9"/>
    <n v="107"/>
    <x v="13"/>
    <n v="122"/>
    <s v="Yield (tonnes/Ha)"/>
    <m/>
    <n v="2.1499791502571468"/>
    <n v="2.1500336398295583"/>
    <n v="2.1500151969085146"/>
    <n v="2.1384827586206896"/>
    <n v="2.1465243095017152"/>
  </r>
  <r>
    <x v="9"/>
    <n v="107"/>
    <x v="14"/>
    <n v="15"/>
    <s v="Yield (tonnes/Ha)"/>
    <m/>
    <s v=" "/>
    <s v=" "/>
    <s v=" "/>
    <s v=" "/>
    <s v=" "/>
  </r>
  <r>
    <x v="9"/>
    <n v="107"/>
    <x v="15"/>
    <n v="137"/>
    <s v="Yield (tonnes/Ha)"/>
    <m/>
    <n v="8.4766675537070064"/>
    <n v="8.4785333889536769"/>
    <n v="8.4450828866647001"/>
    <n v="8.4548170731707319"/>
    <n v="8.4627905787740136"/>
  </r>
  <r>
    <x v="10"/>
    <n v="250"/>
    <x v="0"/>
    <n v="486"/>
    <s v="Yield (tonnes/Ha)"/>
    <m/>
    <n v="3.7369818013021172"/>
    <n v="3.7370172311348782"/>
    <n v="3.7364149779317546"/>
    <n v="3.7369992181762184"/>
    <n v="3.736853198127462"/>
  </r>
  <r>
    <x v="10"/>
    <n v="250"/>
    <x v="1"/>
    <n v="176"/>
    <s v="Yield (tonnes/Ha)"/>
    <m/>
    <n v="0.54099920542274449"/>
    <n v="0.54099914914306546"/>
    <n v="0.54100035665056923"/>
    <n v="0.54100021020848865"/>
    <n v="0.54099973498201148"/>
  </r>
  <r>
    <x v="10"/>
    <n v="250"/>
    <x v="2"/>
    <n v="125"/>
    <s v="Yield (tonnes/Ha)"/>
    <m/>
    <n v="8.1140010078514884"/>
    <n v="7.9843396693752648"/>
    <n v="8.1139983008896266"/>
    <n v="8.1107921931918678"/>
    <n v="8.0804079794490704"/>
  </r>
  <r>
    <x v="10"/>
    <n v="250"/>
    <x v="3"/>
    <n v="191"/>
    <s v="Yield (tonnes/Ha)"/>
    <m/>
    <s v=" "/>
    <s v=" "/>
    <s v=" "/>
    <s v=" "/>
    <s v=" "/>
  </r>
  <r>
    <x v="10"/>
    <n v="250"/>
    <x v="4"/>
    <n v="195"/>
    <s v="Yield (tonnes/Ha)"/>
    <m/>
    <n v="0.43999839942379254"/>
    <n v="0.44000156195087664"/>
    <n v="0.5"/>
    <n v="0.5"/>
    <n v="0.46790697674418602"/>
  </r>
  <r>
    <x v="10"/>
    <n v="250"/>
    <x v="5"/>
    <n v="242"/>
    <s v="Yield (tonnes/Ha)"/>
    <m/>
    <n v="0.77800016485293211"/>
    <n v="0.77799978479151155"/>
    <n v="0.77799940602693096"/>
    <n v="0.77800066445462157"/>
    <n v="0.77800000527021718"/>
  </r>
  <r>
    <x v="10"/>
    <n v="250"/>
    <x v="6"/>
    <n v="201"/>
    <s v="Yield (tonnes/Ha)"/>
    <m/>
    <s v=" "/>
    <s v=" "/>
    <s v=" "/>
    <s v=" "/>
    <s v=" "/>
  </r>
  <r>
    <x v="10"/>
    <n v="250"/>
    <x v="7"/>
    <n v="56"/>
    <s v="Yield (tonnes/Ha)"/>
    <m/>
    <n v="0.77899992178038635"/>
    <n v="0.77900005325965971"/>
    <n v="0.77900018468664611"/>
    <n v="0.77899979108963602"/>
    <n v="0.77899998769756984"/>
  </r>
  <r>
    <x v="10"/>
    <n v="250"/>
    <x v="8"/>
    <n v="79"/>
    <s v="Yield (tonnes/Ha)"/>
    <m/>
    <n v="0.66100482746290001"/>
    <n v="0.66100010646981577"/>
    <n v="0.66099545598647358"/>
    <n v="0.66100243002744707"/>
    <n v="0.66100069388278238"/>
  </r>
  <r>
    <x v="10"/>
    <n v="250"/>
    <x v="9"/>
    <n v="197"/>
    <s v="Yield (tonnes/Ha)"/>
    <m/>
    <n v="0.71693448702101359"/>
    <n v="0.71676536655094958"/>
    <n v="0.7165991902834008"/>
    <n v="0.71643588199879593"/>
    <n v="0.71668191521805424"/>
  </r>
  <r>
    <x v="10"/>
    <n v="250"/>
    <x v="10"/>
    <n v="489"/>
    <s v="Yield (tonnes/Ha)"/>
    <m/>
    <n v="4.4917564937143029"/>
    <n v="4.4814747039425775"/>
    <n v="4.4927622698357057"/>
    <n v="4.4927341978576774"/>
    <n v="4.4896812277306548"/>
  </r>
  <r>
    <x v="10"/>
    <n v="250"/>
    <x v="11"/>
    <n v="27"/>
    <s v="Yield (tonnes/Ha)"/>
    <m/>
    <n v="0.75500055043149039"/>
    <n v="0.75499978485267194"/>
    <n v="0.75500082381960976"/>
    <n v="0.75500005963100336"/>
    <n v="0.75500030462346746"/>
  </r>
  <r>
    <x v="10"/>
    <n v="250"/>
    <x v="12"/>
    <n v="83"/>
    <s v="Yield (tonnes/Ha)"/>
    <m/>
    <n v="0.66099201345102987"/>
    <n v="0.66103484688489966"/>
    <n v="0.66100795755968167"/>
    <n v="0.66098081023454158"/>
    <n v="0.66100394273768892"/>
  </r>
  <r>
    <x v="10"/>
    <n v="250"/>
    <x v="13"/>
    <n v="122"/>
    <s v="Yield (tonnes/Ha)"/>
    <m/>
    <n v="5.0110139364463153"/>
    <n v="5.0109630266552019"/>
    <n v="5.0110174159922032"/>
    <n v="5.010963309457682"/>
    <n v="5.0109892454762717"/>
  </r>
  <r>
    <x v="10"/>
    <n v="250"/>
    <x v="14"/>
    <n v="15"/>
    <s v="Yield (tonnes/Ha)"/>
    <m/>
    <n v="1.2849663425579656"/>
    <n v="1.2849494348602022"/>
    <n v="1.2849327221647198"/>
    <n v="1.2849162011173185"/>
    <n v="1.2849410543486319"/>
  </r>
  <r>
    <x v="10"/>
    <n v="250"/>
    <x v="15"/>
    <n v="137"/>
    <s v="Yield (tonnes/Ha)"/>
    <m/>
    <n v="4.3960026924869258"/>
    <n v="4.3959079283887466"/>
    <n v="4.3960986456438249"/>
    <n v="4.3959061407888171"/>
    <n v="4.395978698796406"/>
  </r>
  <r>
    <x v="11"/>
    <n v="72"/>
    <x v="0"/>
    <n v="486"/>
    <s v="Yield (tonnes/Ha)"/>
    <m/>
    <s v=" "/>
    <s v=" "/>
    <s v=" "/>
    <s v=" "/>
    <s v=" "/>
  </r>
  <r>
    <x v="11"/>
    <n v="72"/>
    <x v="1"/>
    <n v="176"/>
    <s v="Yield (tonnes/Ha)"/>
    <m/>
    <n v="0.27027027027027029"/>
    <n v="0.27272727272727271"/>
    <n v="0.27272727272727271"/>
    <n v="0.27272727272727271"/>
    <n v="0.27196652719665271"/>
  </r>
  <r>
    <x v="11"/>
    <n v="72"/>
    <x v="2"/>
    <n v="125"/>
    <s v="Yield (tonnes/Ha)"/>
    <m/>
    <s v=" "/>
    <s v=" "/>
    <s v=" "/>
    <s v=" "/>
    <s v=" "/>
  </r>
  <r>
    <x v="11"/>
    <n v="72"/>
    <x v="3"/>
    <n v="191"/>
    <s v="Yield (tonnes/Ha)"/>
    <m/>
    <s v=" "/>
    <s v=" "/>
    <s v=" "/>
    <s v=" "/>
    <s v=" "/>
  </r>
  <r>
    <x v="11"/>
    <n v="72"/>
    <x v="4"/>
    <n v="195"/>
    <s v="Yield (tonnes/Ha)"/>
    <m/>
    <s v=" "/>
    <s v=" "/>
    <s v=" "/>
    <s v=" "/>
    <s v=" "/>
  </r>
  <r>
    <x v="11"/>
    <n v="72"/>
    <x v="5"/>
    <n v="242"/>
    <s v="Yield (tonnes/Ha)"/>
    <m/>
    <s v=" "/>
    <s v=" "/>
    <s v=" "/>
    <s v=" "/>
    <s v=" "/>
  </r>
  <r>
    <x v="11"/>
    <n v="72"/>
    <x v="6"/>
    <n v="201"/>
    <s v="Yield (tonnes/Ha)"/>
    <m/>
    <s v=" "/>
    <s v=" "/>
    <s v=" "/>
    <s v=" "/>
    <s v=" "/>
  </r>
  <r>
    <x v="11"/>
    <n v="72"/>
    <x v="7"/>
    <n v="56"/>
    <s v="Yield (tonnes/Ha)"/>
    <m/>
    <n v="1.5"/>
    <n v="1.6666666666666667"/>
    <n v="1.6666666666666667"/>
    <n v="1.6666666666666667"/>
    <n v="1.625"/>
  </r>
  <r>
    <x v="11"/>
    <n v="72"/>
    <x v="8"/>
    <n v="79"/>
    <s v="Yield (tonnes/Ha)"/>
    <m/>
    <s v=" "/>
    <s v=" "/>
    <s v=" "/>
    <s v=" "/>
    <s v=" "/>
  </r>
  <r>
    <x v="11"/>
    <n v="72"/>
    <x v="9"/>
    <n v="197"/>
    <s v="Yield (tonnes/Ha)"/>
    <m/>
    <s v=" "/>
    <s v=" "/>
    <s v=" "/>
    <s v=" "/>
    <s v=" "/>
  </r>
  <r>
    <x v="11"/>
    <n v="72"/>
    <x v="10"/>
    <n v="489"/>
    <s v="Yield (tonnes/Ha)"/>
    <m/>
    <s v=" "/>
    <s v=" "/>
    <s v=" "/>
    <s v=" "/>
    <s v=" "/>
  </r>
  <r>
    <x v="11"/>
    <n v="72"/>
    <x v="11"/>
    <n v="27"/>
    <s v="Yield (tonnes/Ha)"/>
    <m/>
    <s v=" "/>
    <s v=" "/>
    <s v=" "/>
    <s v=" "/>
    <s v=" "/>
  </r>
  <r>
    <x v="11"/>
    <n v="72"/>
    <x v="12"/>
    <n v="83"/>
    <s v="Yield (tonnes/Ha)"/>
    <m/>
    <s v=" "/>
    <s v=" "/>
    <s v=" "/>
    <s v=" "/>
    <s v=" "/>
  </r>
  <r>
    <x v="11"/>
    <n v="72"/>
    <x v="13"/>
    <n v="122"/>
    <s v="Yield (tonnes/Ha)"/>
    <m/>
    <s v=" "/>
    <s v=" "/>
    <s v=" "/>
    <s v=" "/>
    <s v=" "/>
  </r>
  <r>
    <x v="11"/>
    <n v="72"/>
    <x v="14"/>
    <n v="15"/>
    <s v="Yield (tonnes/Ha)"/>
    <m/>
    <s v=" "/>
    <s v=" "/>
    <s v=" "/>
    <s v=" "/>
    <s v=" "/>
  </r>
  <r>
    <x v="11"/>
    <n v="72"/>
    <x v="15"/>
    <n v="137"/>
    <s v="Yield (tonnes/Ha)"/>
    <m/>
    <s v=" "/>
    <s v=" "/>
    <s v=" "/>
    <s v=" "/>
    <s v=" "/>
  </r>
  <r>
    <x v="12"/>
    <n v="61"/>
    <x v="0"/>
    <n v="486"/>
    <s v="Yield (tonnes/Ha)"/>
    <m/>
    <n v="4.4444444444444446"/>
    <n v="4.4444444444444446"/>
    <n v="4.4444444444444446"/>
    <n v="4.4444444444444446"/>
    <n v="4.4444444444444446"/>
  </r>
  <r>
    <x v="12"/>
    <n v="61"/>
    <x v="1"/>
    <n v="176"/>
    <s v="Yield (tonnes/Ha)"/>
    <m/>
    <s v=" "/>
    <s v=" "/>
    <s v=" "/>
    <s v=" "/>
    <s v=" "/>
  </r>
  <r>
    <x v="12"/>
    <n v="61"/>
    <x v="2"/>
    <n v="125"/>
    <s v="Yield (tonnes/Ha)"/>
    <m/>
    <n v="2.5"/>
    <n v="2.5"/>
    <n v="2.5"/>
    <n v="2.5"/>
    <n v="2.5"/>
  </r>
  <r>
    <x v="12"/>
    <n v="61"/>
    <x v="3"/>
    <n v="191"/>
    <s v="Yield (tonnes/Ha)"/>
    <m/>
    <s v=" "/>
    <s v=" "/>
    <s v=" "/>
    <s v=" "/>
    <s v=" "/>
  </r>
  <r>
    <x v="12"/>
    <n v="61"/>
    <x v="4"/>
    <n v="195"/>
    <s v="Yield (tonnes/Ha)"/>
    <m/>
    <s v=" "/>
    <s v=" "/>
    <s v=" "/>
    <s v=" "/>
    <s v=" "/>
  </r>
  <r>
    <x v="12"/>
    <n v="61"/>
    <x v="5"/>
    <n v="242"/>
    <s v="Yield (tonnes/Ha)"/>
    <m/>
    <s v=" "/>
    <s v=" "/>
    <s v=" "/>
    <s v=" "/>
    <s v=" "/>
  </r>
  <r>
    <x v="12"/>
    <n v="61"/>
    <x v="6"/>
    <n v="201"/>
    <s v="Yield (tonnes/Ha)"/>
    <m/>
    <s v=" "/>
    <s v=" "/>
    <s v=" "/>
    <s v=" "/>
    <s v=" "/>
  </r>
  <r>
    <x v="12"/>
    <n v="61"/>
    <x v="7"/>
    <n v="56"/>
    <s v="Yield (tonnes/Ha)"/>
    <m/>
    <s v=" "/>
    <s v=" "/>
    <s v=" "/>
    <s v=" "/>
    <s v=" "/>
  </r>
  <r>
    <x v="12"/>
    <n v="61"/>
    <x v="8"/>
    <n v="79"/>
    <s v="Yield (tonnes/Ha)"/>
    <m/>
    <s v=" "/>
    <s v=" "/>
    <s v=" "/>
    <s v=" "/>
    <s v=" "/>
  </r>
  <r>
    <x v="12"/>
    <n v="61"/>
    <x v="9"/>
    <n v="197"/>
    <s v="Yield (tonnes/Ha)"/>
    <m/>
    <s v=" "/>
    <s v=" "/>
    <s v=" "/>
    <s v=" "/>
    <s v=" "/>
  </r>
  <r>
    <x v="12"/>
    <n v="61"/>
    <x v="10"/>
    <n v="489"/>
    <s v="Yield (tonnes/Ha)"/>
    <m/>
    <n v="5.081967213114754"/>
    <n v="5.081967213114754"/>
    <n v="5.081967213114754"/>
    <n v="5.081967213114754"/>
    <n v="5.081967213114754"/>
  </r>
  <r>
    <x v="12"/>
    <n v="61"/>
    <x v="11"/>
    <n v="27"/>
    <s v="Yield (tonnes/Ha)"/>
    <m/>
    <s v=" "/>
    <s v=" "/>
    <s v=" "/>
    <s v=" "/>
    <s v=" "/>
  </r>
  <r>
    <x v="12"/>
    <n v="61"/>
    <x v="12"/>
    <n v="83"/>
    <s v="Yield (tonnes/Ha)"/>
    <m/>
    <s v=" "/>
    <s v=" "/>
    <s v=" "/>
    <s v=" "/>
    <s v=" "/>
  </r>
  <r>
    <x v="12"/>
    <n v="61"/>
    <x v="13"/>
    <n v="122"/>
    <s v="Yield (tonnes/Ha)"/>
    <m/>
    <n v="2.5714285714285716"/>
    <n v="2.5714285714285716"/>
    <n v="2.5714285714285716"/>
    <n v="2.5714285714285716"/>
    <n v="2.5714285714285716"/>
  </r>
  <r>
    <x v="12"/>
    <n v="61"/>
    <x v="14"/>
    <n v="15"/>
    <s v="Yield (tonnes/Ha)"/>
    <m/>
    <s v=" "/>
    <s v=" "/>
    <s v=" "/>
    <s v=" "/>
    <s v=" "/>
  </r>
  <r>
    <x v="12"/>
    <n v="61"/>
    <x v="15"/>
    <n v="137"/>
    <s v="Yield (tonnes/Ha)"/>
    <m/>
    <s v=" "/>
    <s v=" "/>
    <s v=" "/>
    <s v=" "/>
    <s v=" "/>
  </r>
  <r>
    <x v="13"/>
    <n v="178"/>
    <x v="0"/>
    <n v="486"/>
    <s v="Yield (tonnes/Ha)"/>
    <m/>
    <s v=" "/>
    <s v=" "/>
    <s v=" "/>
    <s v=" "/>
    <s v=" "/>
  </r>
  <r>
    <x v="13"/>
    <n v="178"/>
    <x v="1"/>
    <n v="176"/>
    <s v="Yield (tonnes/Ha)"/>
    <m/>
    <n v="7.4396517609814014E-2"/>
    <n v="7.4285714285714288E-2"/>
    <n v="6.6666666666666666E-2"/>
    <n v="6.6666666666666666E-2"/>
    <n v="7.3717039977317836E-2"/>
  </r>
  <r>
    <x v="13"/>
    <n v="178"/>
    <x v="2"/>
    <n v="125"/>
    <s v="Yield (tonnes/Ha)"/>
    <m/>
    <s v=" "/>
    <s v=" "/>
    <s v=" "/>
    <s v=" "/>
    <s v=" "/>
  </r>
  <r>
    <x v="13"/>
    <n v="178"/>
    <x v="3"/>
    <n v="191"/>
    <s v="Yield (tonnes/Ha)"/>
    <m/>
    <n v="0.18827326519634213"/>
    <n v="0.56286748077792859"/>
    <n v="0.64612623392162727"/>
    <n v="0.64612623392162727"/>
    <n v="0.419497132774592"/>
  </r>
  <r>
    <x v="13"/>
    <n v="178"/>
    <x v="4"/>
    <n v="195"/>
    <s v="Yield (tonnes/Ha)"/>
    <m/>
    <s v=" "/>
    <s v=" "/>
    <s v=" "/>
    <s v=" "/>
    <s v=" "/>
  </r>
  <r>
    <x v="13"/>
    <n v="178"/>
    <x v="5"/>
    <n v="242"/>
    <s v="Yield (tonnes/Ha)"/>
    <m/>
    <n v="0.94811140785959558"/>
    <n v="0.97305263157894739"/>
    <n v="1.1556164383561645"/>
    <n v="1.1556164383561645"/>
    <n v="1.0943183243446633"/>
  </r>
  <r>
    <x v="13"/>
    <n v="178"/>
    <x v="6"/>
    <n v="201"/>
    <s v="Yield (tonnes/Ha)"/>
    <m/>
    <n v="0.15984015984015984"/>
    <n v="0.30445859872611464"/>
    <n v="0.40954773869346733"/>
    <n v="0.40954773869346733"/>
    <n v="0.31113084665482532"/>
  </r>
  <r>
    <x v="13"/>
    <n v="178"/>
    <x v="7"/>
    <n v="56"/>
    <s v="Yield (tonnes/Ha)"/>
    <m/>
    <n v="0.14875436273919845"/>
    <n v="1.0339310031774853"/>
    <n v="0.83207684824902728"/>
    <n v="0.83207684824902728"/>
    <n v="0.75282422646477942"/>
  </r>
  <r>
    <x v="13"/>
    <n v="178"/>
    <x v="8"/>
    <n v="79"/>
    <s v="Yield (tonnes/Ha)"/>
    <m/>
    <n v="0.44612820512820511"/>
    <n v="0.55450972588428438"/>
    <n v="0.69316413527078269"/>
    <n v="0.69316413527078269"/>
    <n v="0.61996875902525672"/>
  </r>
  <r>
    <x v="13"/>
    <n v="178"/>
    <x v="9"/>
    <n v="197"/>
    <s v="Yield (tonnes/Ha)"/>
    <m/>
    <s v=" "/>
    <s v=" "/>
    <s v=" "/>
    <s v=" "/>
    <s v=" "/>
  </r>
  <r>
    <x v="13"/>
    <n v="178"/>
    <x v="10"/>
    <n v="489"/>
    <s v="Yield (tonnes/Ha)"/>
    <m/>
    <s v=" "/>
    <s v=" "/>
    <s v=" "/>
    <s v=" "/>
    <s v=" "/>
  </r>
  <r>
    <x v="13"/>
    <n v="178"/>
    <x v="11"/>
    <n v="27"/>
    <s v="Yield (tonnes/Ha)"/>
    <m/>
    <s v=" "/>
    <s v=" "/>
    <s v=" "/>
    <s v=" "/>
    <s v=" "/>
  </r>
  <r>
    <x v="13"/>
    <n v="178"/>
    <x v="12"/>
    <n v="83"/>
    <s v="Yield (tonnes/Ha)"/>
    <m/>
    <n v="0.51214583062604468"/>
    <n v="0.78909508403525119"/>
    <n v="1.0693014361508471"/>
    <n v="1.0693014361508471"/>
    <n v="0.87940727270011498"/>
  </r>
  <r>
    <x v="13"/>
    <n v="178"/>
    <x v="13"/>
    <n v="122"/>
    <s v="Yield (tonnes/Ha)"/>
    <m/>
    <s v=" "/>
    <s v=" "/>
    <s v=" "/>
    <s v=" "/>
    <s v=" "/>
  </r>
  <r>
    <x v="13"/>
    <n v="178"/>
    <x v="14"/>
    <n v="15"/>
    <s v="Yield (tonnes/Ha)"/>
    <m/>
    <n v="4.4429752066115699E-2"/>
    <n v="1.10062893081761"/>
    <n v="0.78221113881961757"/>
    <n v="0.78221113881961757"/>
    <n v="0.69500593061184146"/>
  </r>
  <r>
    <x v="13"/>
    <n v="178"/>
    <x v="15"/>
    <n v="137"/>
    <s v="Yield (tonnes/Ha)"/>
    <m/>
    <s v=" "/>
    <s v=" "/>
    <s v=" "/>
    <s v=" "/>
    <s v=" "/>
  </r>
  <r>
    <x v="14"/>
    <n v="238"/>
    <x v="0"/>
    <n v="486"/>
    <s v="Yield (tonnes/Ha)"/>
    <m/>
    <n v="7.5243754892890182"/>
    <n v="7.598066666666667"/>
    <n v="7.1428571428571432"/>
    <n v="6.6211575530080147"/>
    <n v="7.1715913378103071"/>
  </r>
  <r>
    <x v="14"/>
    <n v="238"/>
    <x v="1"/>
    <n v="176"/>
    <s v="Yield (tonnes/Ha)"/>
    <m/>
    <n v="0.66390041493775931"/>
    <n v="0.84565054036056619"/>
    <n v="0.99705852066422807"/>
    <n v="1.0431442361288148"/>
    <n v="0.88721396849479395"/>
  </r>
  <r>
    <x v="14"/>
    <n v="238"/>
    <x v="2"/>
    <n v="125"/>
    <s v="Yield (tonnes/Ha)"/>
    <m/>
    <s v=" "/>
    <s v=" "/>
    <s v=" "/>
    <s v=" "/>
    <s v=" "/>
  </r>
  <r>
    <x v="14"/>
    <n v="238"/>
    <x v="3"/>
    <n v="191"/>
    <s v="Yield (tonnes/Ha)"/>
    <m/>
    <n v="1.0257553548631142"/>
    <n v="1.0476396579257645"/>
    <n v="1.2689362510371578"/>
    <n v="1.2647220936128933"/>
    <n v="1.1535271340918567"/>
  </r>
  <r>
    <x v="14"/>
    <n v="238"/>
    <x v="4"/>
    <n v="195"/>
    <s v="Yield (tonnes/Ha)"/>
    <m/>
    <s v=" "/>
    <s v=" "/>
    <s v=" "/>
    <s v=" "/>
    <s v=" "/>
  </r>
  <r>
    <x v="14"/>
    <n v="238"/>
    <x v="5"/>
    <n v="242"/>
    <s v="Yield (tonnes/Ha)"/>
    <m/>
    <n v="0.96283974286680951"/>
    <n v="1.2281781318915843"/>
    <n v="1.3758551958196412"/>
    <n v="1.1116224687795413"/>
    <n v="1.1670475352362568"/>
  </r>
  <r>
    <x v="14"/>
    <n v="238"/>
    <x v="6"/>
    <n v="201"/>
    <s v="Yield (tonnes/Ha)"/>
    <m/>
    <n v="0.6573325724957203"/>
    <n v="0.67852052535485008"/>
    <n v="0.83507362784471217"/>
    <n v="0.87596343597572324"/>
    <n v="0.76760804317061415"/>
  </r>
  <r>
    <x v="14"/>
    <n v="238"/>
    <x v="7"/>
    <n v="56"/>
    <s v="Yield (tonnes/Ha)"/>
    <m/>
    <n v="2.0059683659681609"/>
    <n v="2.6404324678515847"/>
    <n v="1.969165935880443"/>
    <n v="2.1367339052127177"/>
    <n v="2.1698481338904272"/>
  </r>
  <r>
    <x v="14"/>
    <n v="238"/>
    <x v="8"/>
    <n v="79"/>
    <s v="Yield (tonnes/Ha)"/>
    <m/>
    <n v="1.186267134737546"/>
    <n v="1.2792849707271783"/>
    <n v="1.0612983596740735"/>
    <n v="1.2132427342035925"/>
    <n v="1.1865279271984628"/>
  </r>
  <r>
    <x v="14"/>
    <n v="238"/>
    <x v="9"/>
    <n v="197"/>
    <s v="Yield (tonnes/Ha)"/>
    <m/>
    <s v=" "/>
    <s v=" "/>
    <s v=" "/>
    <s v=" "/>
    <s v=" "/>
  </r>
  <r>
    <x v="14"/>
    <n v="238"/>
    <x v="10"/>
    <n v="489"/>
    <s v="Yield (tonnes/Ha)"/>
    <m/>
    <s v=" "/>
    <s v=" "/>
    <s v=" "/>
    <s v=" "/>
    <s v=" "/>
  </r>
  <r>
    <x v="14"/>
    <n v="238"/>
    <x v="11"/>
    <n v="27"/>
    <s v="Yield (tonnes/Ha)"/>
    <m/>
    <n v="1.8016343534689954"/>
    <n v="1.8688677776047344"/>
    <n v="1.8432786885245902"/>
    <n v="1.8795384615384616"/>
    <n v="1.8551098797304955"/>
  </r>
  <r>
    <x v="14"/>
    <n v="238"/>
    <x v="12"/>
    <n v="83"/>
    <s v="Yield (tonnes/Ha)"/>
    <m/>
    <n v="1.4550087820000741"/>
    <n v="1.5755658790112188"/>
    <n v="1.4843763444825508"/>
    <n v="1.5102609196908845"/>
    <n v="1.5059815737719069"/>
  </r>
  <r>
    <x v="14"/>
    <n v="238"/>
    <x v="13"/>
    <n v="122"/>
    <s v="Yield (tonnes/Ha)"/>
    <m/>
    <n v="8.1250571422892683"/>
    <n v="7.2931797719087639"/>
    <n v="7.2933165763163323"/>
    <n v="8.4429744379229614"/>
    <n v="7.811025381451385"/>
  </r>
  <r>
    <x v="14"/>
    <n v="238"/>
    <x v="14"/>
    <n v="15"/>
    <s v="Yield (tonnes/Ha)"/>
    <m/>
    <n v="1.4691610569421536"/>
    <n v="1.9040642942296888"/>
    <n v="1.5055766369476706"/>
    <n v="1.728806873495756"/>
    <n v="1.6476848764060787"/>
  </r>
  <r>
    <x v="14"/>
    <n v="238"/>
    <x v="15"/>
    <n v="137"/>
    <s v="Yield (tonnes/Ha)"/>
    <m/>
    <n v="6.7472703792118338"/>
    <n v="7.6427778338548498"/>
    <n v="7.5292273938254191"/>
    <n v="7.5449737198770288"/>
    <n v="7.3989467817883714"/>
  </r>
  <r>
    <x v="15"/>
    <n v="74"/>
    <x v="0"/>
    <n v="486"/>
    <s v="Yield (tonnes/Ha)"/>
    <m/>
    <n v="6.3157894736842106"/>
    <n v="6.3157894736842106"/>
    <n v="6.5"/>
    <n v="6.5"/>
    <n v="6.4102564102564106"/>
  </r>
  <r>
    <x v="15"/>
    <n v="74"/>
    <x v="1"/>
    <n v="176"/>
    <s v="Yield (tonnes/Ha)"/>
    <m/>
    <s v=" "/>
    <s v=" "/>
    <s v=" "/>
    <s v=" "/>
    <s v=" "/>
  </r>
  <r>
    <x v="15"/>
    <n v="74"/>
    <x v="2"/>
    <n v="125"/>
    <s v="Yield (tonnes/Ha)"/>
    <m/>
    <n v="5.0888888888888886"/>
    <n v="5.1086956521739131"/>
    <n v="5.1063829787234045"/>
    <n v="5.1063829787234045"/>
    <n v="5.102702702702703"/>
  </r>
  <r>
    <x v="15"/>
    <n v="74"/>
    <x v="3"/>
    <n v="191"/>
    <s v="Yield (tonnes/Ha)"/>
    <m/>
    <s v=" "/>
    <s v=" "/>
    <s v=" "/>
    <s v=" "/>
    <s v=" "/>
  </r>
  <r>
    <x v="15"/>
    <n v="74"/>
    <x v="4"/>
    <n v="195"/>
    <s v="Yield (tonnes/Ha)"/>
    <m/>
    <s v=" "/>
    <s v=" "/>
    <s v=" "/>
    <s v=" "/>
    <s v=" "/>
  </r>
  <r>
    <x v="15"/>
    <n v="74"/>
    <x v="5"/>
    <n v="242"/>
    <s v="Yield (tonnes/Ha)"/>
    <m/>
    <n v="0.98235294117647054"/>
    <n v="1"/>
    <n v="1.0588235294117647"/>
    <n v="1.0588235294117647"/>
    <n v="1.0249999999999999"/>
  </r>
  <r>
    <x v="15"/>
    <n v="74"/>
    <x v="6"/>
    <n v="201"/>
    <s v="Yield (tonnes/Ha)"/>
    <m/>
    <s v=" "/>
    <s v=" "/>
    <s v=" "/>
    <s v=" "/>
    <s v=" "/>
  </r>
  <r>
    <x v="15"/>
    <n v="74"/>
    <x v="7"/>
    <n v="56"/>
    <s v="Yield (tonnes/Ha)"/>
    <m/>
    <n v="1.631578947368421"/>
    <n v="1.641025641025641"/>
    <n v="1.65"/>
    <n v="1.65"/>
    <n v="1.6433121019108281"/>
  </r>
  <r>
    <x v="15"/>
    <n v="74"/>
    <x v="8"/>
    <n v="79"/>
    <s v="Yield (tonnes/Ha)"/>
    <m/>
    <s v=" "/>
    <s v=" "/>
    <s v=" "/>
    <s v=" "/>
    <s v=" "/>
  </r>
  <r>
    <x v="15"/>
    <n v="74"/>
    <x v="9"/>
    <n v="197"/>
    <s v="Yield (tonnes/Ha)"/>
    <m/>
    <s v=" "/>
    <s v=" "/>
    <s v=" "/>
    <s v=" "/>
    <s v=" "/>
  </r>
  <r>
    <x v="15"/>
    <n v="74"/>
    <x v="10"/>
    <n v="489"/>
    <s v="Yield (tonnes/Ha)"/>
    <m/>
    <n v="5.3959999999999999"/>
    <n v="5.46"/>
    <n v="5.5"/>
    <n v="5.5"/>
    <n v="5.4640000000000004"/>
  </r>
  <r>
    <x v="15"/>
    <n v="74"/>
    <x v="11"/>
    <n v="27"/>
    <s v="Yield (tonnes/Ha)"/>
    <m/>
    <n v="2"/>
    <n v="2"/>
    <n v="2.2000000000000002"/>
    <n v="2.2000000000000002"/>
    <n v="2.1"/>
  </r>
  <r>
    <x v="15"/>
    <n v="74"/>
    <x v="12"/>
    <n v="83"/>
    <s v="Yield (tonnes/Ha)"/>
    <m/>
    <s v=" "/>
    <s v=" "/>
    <s v=" "/>
    <s v=" "/>
    <s v=" "/>
  </r>
  <r>
    <x v="15"/>
    <n v="74"/>
    <x v="13"/>
    <n v="122"/>
    <s v="Yield (tonnes/Ha)"/>
    <m/>
    <n v="1.75"/>
    <n v="1.75"/>
    <n v="1.8181818181818181"/>
    <n v="1.8181818181818181"/>
    <n v="1.7846153846153847"/>
  </r>
  <r>
    <x v="15"/>
    <n v="74"/>
    <x v="14"/>
    <n v="15"/>
    <s v="Yield (tonnes/Ha)"/>
    <m/>
    <s v=" "/>
    <s v=" "/>
    <s v=" "/>
    <s v=" "/>
    <s v=" "/>
  </r>
  <r>
    <x v="15"/>
    <n v="74"/>
    <x v="15"/>
    <n v="137"/>
    <s v="Yield (tonnes/Ha)"/>
    <m/>
    <n v="7.0454545454545459"/>
    <n v="7.0909090909090908"/>
    <n v="7.0222222222222221"/>
    <n v="7.0222222222222221"/>
    <n v="7.0449438202247192"/>
  </r>
  <r>
    <x v="16"/>
    <n v="75"/>
    <x v="0"/>
    <n v="486"/>
    <s v="Yield (tonnes/Ha)"/>
    <m/>
    <s v=" "/>
    <s v=" "/>
    <s v=" "/>
    <s v=" "/>
    <s v=" "/>
  </r>
  <r>
    <x v="16"/>
    <n v="75"/>
    <x v="1"/>
    <n v="176"/>
    <s v="Yield (tonnes/Ha)"/>
    <m/>
    <s v=" "/>
    <s v=" "/>
    <s v=" "/>
    <s v=" "/>
    <s v=" "/>
  </r>
  <r>
    <x v="16"/>
    <n v="75"/>
    <x v="2"/>
    <n v="125"/>
    <s v="Yield (tonnes/Ha)"/>
    <m/>
    <n v="3"/>
    <n v="3"/>
    <n v="3"/>
    <n v="3"/>
    <n v="3"/>
  </r>
  <r>
    <x v="16"/>
    <n v="75"/>
    <x v="3"/>
    <n v="191"/>
    <s v="Yield (tonnes/Ha)"/>
    <m/>
    <s v=" "/>
    <s v=" "/>
    <s v=" "/>
    <s v=" "/>
    <s v=" "/>
  </r>
  <r>
    <x v="16"/>
    <n v="75"/>
    <x v="4"/>
    <n v="195"/>
    <s v="Yield (tonnes/Ha)"/>
    <m/>
    <s v=" "/>
    <s v=" "/>
    <s v=" "/>
    <s v=" "/>
    <s v=" "/>
  </r>
  <r>
    <x v="16"/>
    <n v="75"/>
    <x v="5"/>
    <n v="242"/>
    <s v="Yield (tonnes/Ha)"/>
    <m/>
    <n v="1.019047619047619"/>
    <n v="1.040909090909091"/>
    <n v="0.61702851408696247"/>
    <n v="0.82003395585738537"/>
    <n v="0.86575851286956296"/>
  </r>
  <r>
    <x v="16"/>
    <n v="75"/>
    <x v="6"/>
    <n v="201"/>
    <s v="Yield (tonnes/Ha)"/>
    <m/>
    <s v=" "/>
    <s v=" "/>
    <s v=" "/>
    <s v=" "/>
    <s v=" "/>
  </r>
  <r>
    <x v="16"/>
    <n v="75"/>
    <x v="7"/>
    <n v="56"/>
    <s v="Yield (tonnes/Ha)"/>
    <m/>
    <n v="1.0517116333043226"/>
    <n v="0.89449763079005895"/>
    <n v="0.8686801637349264"/>
    <n v="1.0329958582604695"/>
    <n v="0.96265962449806464"/>
  </r>
  <r>
    <x v="16"/>
    <n v="75"/>
    <x v="8"/>
    <n v="79"/>
    <s v="Yield (tonnes/Ha)"/>
    <m/>
    <n v="1.001900707660166"/>
    <n v="0.92895367057919165"/>
    <n v="0.79831361105640986"/>
    <n v="0.93303624480095071"/>
    <n v="0.9196064215839409"/>
  </r>
  <r>
    <x v="16"/>
    <n v="75"/>
    <x v="9"/>
    <n v="197"/>
    <s v="Yield (tonnes/Ha)"/>
    <m/>
    <s v=" "/>
    <s v=" "/>
    <s v=" "/>
    <s v=" "/>
    <s v=" "/>
  </r>
  <r>
    <x v="16"/>
    <n v="75"/>
    <x v="10"/>
    <n v="489"/>
    <s v="Yield (tonnes/Ha)"/>
    <m/>
    <s v=" "/>
    <s v=" "/>
    <s v=" "/>
    <s v=" "/>
    <s v=" "/>
  </r>
  <r>
    <x v="16"/>
    <n v="75"/>
    <x v="11"/>
    <n v="27"/>
    <s v="Yield (tonnes/Ha)"/>
    <m/>
    <n v="1.0034129692832765"/>
    <n v="1.6909576497520031"/>
    <n v="0.68611512524084783"/>
    <n v="1.1264705882352941"/>
    <n v="1.1361887870272263"/>
  </r>
  <r>
    <x v="16"/>
    <n v="75"/>
    <x v="12"/>
    <n v="83"/>
    <s v="Yield (tonnes/Ha)"/>
    <m/>
    <n v="1.3289903699507604"/>
    <n v="1.3046291902152811"/>
    <n v="0.82647329650092083"/>
    <n v="0.97500095125756248"/>
    <n v="1.1082025730646241"/>
  </r>
  <r>
    <x v="16"/>
    <n v="75"/>
    <x v="13"/>
    <n v="122"/>
    <s v="Yield (tonnes/Ha)"/>
    <m/>
    <s v=" "/>
    <s v=" "/>
    <s v=" "/>
    <s v=" "/>
    <s v=" "/>
  </r>
  <r>
    <x v="16"/>
    <n v="75"/>
    <x v="14"/>
    <n v="15"/>
    <s v="Yield (tonnes/Ha)"/>
    <m/>
    <s v=" "/>
    <s v=" "/>
    <s v=" "/>
    <s v=" "/>
    <s v=" "/>
  </r>
  <r>
    <x v="16"/>
    <n v="75"/>
    <x v="15"/>
    <n v="137"/>
    <s v="Yield (tonnes/Ha)"/>
    <m/>
    <s v=" "/>
    <s v=" "/>
    <s v=" "/>
    <s v=" "/>
    <s v=" "/>
  </r>
  <r>
    <x v="17"/>
    <n v="81"/>
    <x v="0"/>
    <n v="486"/>
    <s v="Yield (tonnes/Ha)"/>
    <m/>
    <n v="4"/>
    <n v="8"/>
    <n v="7.9861111111111107"/>
    <n v="7.9861111111111107"/>
    <n v="7.0521801286633305"/>
  </r>
  <r>
    <x v="17"/>
    <n v="81"/>
    <x v="1"/>
    <n v="176"/>
    <s v="Yield (tonnes/Ha)"/>
    <m/>
    <s v=" "/>
    <s v=" "/>
    <s v=" "/>
    <s v=" "/>
    <s v=" "/>
  </r>
  <r>
    <x v="17"/>
    <n v="81"/>
    <x v="2"/>
    <n v="125"/>
    <s v="Yield (tonnes/Ha)"/>
    <m/>
    <n v="12.756"/>
    <n v="12.2"/>
    <n v="12.76395637889898"/>
    <n v="13.514501381083912"/>
    <n v="12.820207832225"/>
  </r>
  <r>
    <x v="17"/>
    <n v="81"/>
    <x v="3"/>
    <n v="191"/>
    <s v="Yield (tonnes/Ha)"/>
    <m/>
    <s v=" "/>
    <s v=" "/>
    <s v=" "/>
    <s v=" "/>
    <s v=" "/>
  </r>
  <r>
    <x v="17"/>
    <n v="81"/>
    <x v="4"/>
    <n v="195"/>
    <s v="Yield (tonnes/Ha)"/>
    <m/>
    <s v=" "/>
    <s v=" "/>
    <s v=" "/>
    <s v=" "/>
    <s v=" "/>
  </r>
  <r>
    <x v="17"/>
    <n v="81"/>
    <x v="5"/>
    <n v="242"/>
    <s v="Yield (tonnes/Ha)"/>
    <m/>
    <n v="0.93333333333333335"/>
    <n v="1.0833333333333333"/>
    <n v="0.88329820864067443"/>
    <n v="1.340614840586323"/>
    <n v="1.0552117364235962"/>
  </r>
  <r>
    <x v="17"/>
    <n v="81"/>
    <x v="6"/>
    <n v="201"/>
    <s v="Yield (tonnes/Ha)"/>
    <m/>
    <s v=" "/>
    <s v=" "/>
    <s v=" "/>
    <s v=" "/>
    <s v=" "/>
  </r>
  <r>
    <x v="17"/>
    <n v="81"/>
    <x v="7"/>
    <n v="56"/>
    <s v="Yield (tonnes/Ha)"/>
    <m/>
    <n v="1.5613333333333332"/>
    <n v="1.4993694829760404"/>
    <n v="1.5436606882934423"/>
    <n v="1.7371493394465058"/>
    <n v="1.5882843240556972"/>
  </r>
  <r>
    <x v="17"/>
    <n v="81"/>
    <x v="8"/>
    <n v="79"/>
    <s v="Yield (tonnes/Ha)"/>
    <m/>
    <n v="1"/>
    <n v="0.82499999999999996"/>
    <n v="0.69473296048183886"/>
    <n v="1.0637106952752016"/>
    <n v="0.89990958160944734"/>
  </r>
  <r>
    <x v="17"/>
    <n v="81"/>
    <x v="9"/>
    <n v="197"/>
    <s v="Yield (tonnes/Ha)"/>
    <m/>
    <s v=" "/>
    <s v=" "/>
    <s v=" "/>
    <s v=" "/>
    <s v=" "/>
  </r>
  <r>
    <x v="17"/>
    <n v="81"/>
    <x v="10"/>
    <n v="489"/>
    <s v="Yield (tonnes/Ha)"/>
    <m/>
    <n v="9.6275862068965523"/>
    <n v="9.6989966555183944"/>
    <n v="10.592387565920928"/>
    <n v="10.703899685716118"/>
    <n v="10.167762476059398"/>
  </r>
  <r>
    <x v="17"/>
    <n v="81"/>
    <x v="11"/>
    <n v="27"/>
    <s v="Yield (tonnes/Ha)"/>
    <m/>
    <n v="2.3916666666666666"/>
    <n v="2"/>
    <n v="1.7014596529881576"/>
    <n v="2.2734939759036146"/>
    <n v="2.1043699792492756"/>
  </r>
  <r>
    <x v="17"/>
    <n v="81"/>
    <x v="12"/>
    <n v="83"/>
    <s v="Yield (tonnes/Ha)"/>
    <m/>
    <n v="1"/>
    <n v="0.984375"/>
    <n v="0.74269679090516616"/>
    <n v="1.1997027477706084"/>
    <n v="0.99679987019191763"/>
  </r>
  <r>
    <x v="17"/>
    <n v="81"/>
    <x v="13"/>
    <n v="122"/>
    <s v="Yield (tonnes/Ha)"/>
    <m/>
    <n v="1.3868613138686132"/>
    <n v="1.3868613138686132"/>
    <n v="1.3868613138686132"/>
    <n v="1.3868613138686132"/>
    <n v="1.3868613138686132"/>
  </r>
  <r>
    <x v="17"/>
    <n v="81"/>
    <x v="14"/>
    <n v="15"/>
    <s v="Yield (tonnes/Ha)"/>
    <m/>
    <s v=" "/>
    <s v=" "/>
    <s v=" "/>
    <s v=" "/>
    <s v=" "/>
  </r>
  <r>
    <x v="17"/>
    <n v="81"/>
    <x v="15"/>
    <n v="137"/>
    <s v="Yield (tonnes/Ha)"/>
    <m/>
    <n v="12.536231884057971"/>
    <n v="12.258064516129032"/>
    <n v="13.523254735931271"/>
    <n v="14.083062404695458"/>
    <n v="13.132976170199589"/>
  </r>
  <r>
    <x v="18"/>
    <n v="90"/>
    <x v="0"/>
    <n v="486"/>
    <s v="Yield (tonnes/Ha)"/>
    <m/>
    <n v="3.75"/>
    <n v="3.8271604938271606"/>
    <n v="3.9024390243902438"/>
    <n v="3.9036144578313254"/>
    <n v="3.8466257668711656"/>
  </r>
  <r>
    <x v="18"/>
    <n v="90"/>
    <x v="1"/>
    <n v="176"/>
    <s v="Yield (tonnes/Ha)"/>
    <m/>
    <s v=" "/>
    <s v=" "/>
    <s v=" "/>
    <s v=" "/>
    <s v=" "/>
  </r>
  <r>
    <x v="18"/>
    <n v="90"/>
    <x v="2"/>
    <n v="125"/>
    <s v="Yield (tonnes/Ha)"/>
    <m/>
    <n v="7.6636210935440374"/>
    <n v="7.8422188298153426"/>
    <n v="7.8330687376641208"/>
    <n v="8.0249077490774905"/>
    <n v="7.8432324557806394"/>
  </r>
  <r>
    <x v="18"/>
    <n v="90"/>
    <x v="3"/>
    <n v="191"/>
    <s v="Yield (tonnes/Ha)"/>
    <m/>
    <s v=" "/>
    <s v=" "/>
    <s v=" "/>
    <s v=" "/>
    <s v=" "/>
  </r>
  <r>
    <x v="18"/>
    <n v="90"/>
    <x v="4"/>
    <n v="195"/>
    <s v="Yield (tonnes/Ha)"/>
    <m/>
    <s v=" "/>
    <s v=" "/>
    <s v=" "/>
    <s v=" "/>
    <s v=" "/>
  </r>
  <r>
    <x v="18"/>
    <n v="90"/>
    <x v="5"/>
    <n v="242"/>
    <s v="Yield (tonnes/Ha)"/>
    <m/>
    <n v="1.4025408829389852"/>
    <n v="1.4240109087744068"/>
    <n v="1.3984767497878003"/>
    <n v="1.5455209825194718"/>
    <n v="1.4421900988754675"/>
  </r>
  <r>
    <x v="18"/>
    <n v="90"/>
    <x v="6"/>
    <n v="201"/>
    <s v="Yield (tonnes/Ha)"/>
    <m/>
    <s v=" "/>
    <s v=" "/>
    <s v=" "/>
    <s v=" "/>
    <s v=" "/>
  </r>
  <r>
    <x v="18"/>
    <n v="90"/>
    <x v="7"/>
    <n v="56"/>
    <s v="Yield (tonnes/Ha)"/>
    <m/>
    <n v="1.538806473364801"/>
    <n v="1.5637360468807646"/>
    <n v="1.5890671242491121"/>
    <n v="1.9660909856781803"/>
    <n v="1.6915707015033892"/>
  </r>
  <r>
    <x v="18"/>
    <n v="90"/>
    <x v="8"/>
    <n v="79"/>
    <s v="Yield (tonnes/Ha)"/>
    <m/>
    <n v="1.0196078431372548"/>
    <n v="1.0175438596491229"/>
    <n v="1.0419354838709678"/>
    <n v="1.0419354838709678"/>
    <n v="1.0310344827586206"/>
  </r>
  <r>
    <x v="18"/>
    <n v="90"/>
    <x v="9"/>
    <n v="197"/>
    <s v="Yield (tonnes/Ha)"/>
    <m/>
    <s v=" "/>
    <s v=" "/>
    <s v=" "/>
    <s v=" "/>
    <s v=" "/>
  </r>
  <r>
    <x v="18"/>
    <n v="90"/>
    <x v="10"/>
    <n v="489"/>
    <s v="Yield (tonnes/Ha)"/>
    <m/>
    <n v="5.1807228915662646"/>
    <n v="5.2095808383233537"/>
    <n v="5.1904761904761907"/>
    <n v="5.1904761904761907"/>
    <n v="5.1928251121076237"/>
  </r>
  <r>
    <x v="18"/>
    <n v="90"/>
    <x v="11"/>
    <n v="27"/>
    <s v="Yield (tonnes/Ha)"/>
    <m/>
    <n v="1.7575448255666992"/>
    <n v="1.7672111218642623"/>
    <n v="1.7769314541229331"/>
    <n v="1.9307997759695923"/>
    <n v="1.8098262948945318"/>
  </r>
  <r>
    <x v="18"/>
    <n v="90"/>
    <x v="12"/>
    <n v="83"/>
    <s v="Yield (tonnes/Ha)"/>
    <m/>
    <n v="1.0322857142857143"/>
    <n v="1.0416901408450705"/>
    <n v="1.0356164383561643"/>
    <n v="1.0356164383561643"/>
    <n v="1.0363066202090592"/>
  </r>
  <r>
    <x v="18"/>
    <n v="90"/>
    <x v="13"/>
    <n v="122"/>
    <s v="Yield (tonnes/Ha)"/>
    <m/>
    <n v="3.6589999999999998"/>
    <n v="3.7129523809523808"/>
    <n v="3.6982407407407409"/>
    <n v="3.6535357142857143"/>
    <n v="3.6806573426573426"/>
  </r>
  <r>
    <x v="18"/>
    <n v="90"/>
    <x v="14"/>
    <n v="15"/>
    <s v="Yield (tonnes/Ha)"/>
    <m/>
    <s v=" "/>
    <s v=" "/>
    <s v=" "/>
    <s v=" "/>
    <s v=" "/>
  </r>
  <r>
    <x v="18"/>
    <n v="90"/>
    <x v="15"/>
    <n v="137"/>
    <s v="Yield (tonnes/Ha)"/>
    <m/>
    <n v="12.717000000000001"/>
    <n v="11.844090909090909"/>
    <n v="12.134545454545455"/>
    <n v="11.891304347826088"/>
    <n v="12.130689655172414"/>
  </r>
  <r>
    <x v="19"/>
    <n v="175"/>
    <x v="0"/>
    <n v="486"/>
    <s v="Yield (tonnes/Ha)"/>
    <m/>
    <n v="9.5555555555555554"/>
    <n v="10"/>
    <n v="10"/>
    <n v="10"/>
    <n v="9.8994974874371859"/>
  </r>
  <r>
    <x v="19"/>
    <n v="175"/>
    <x v="1"/>
    <n v="176"/>
    <s v="Yield (tonnes/Ha)"/>
    <m/>
    <s v=" "/>
    <s v=" "/>
    <s v=" "/>
    <s v=" "/>
    <s v=" "/>
  </r>
  <r>
    <x v="19"/>
    <n v="175"/>
    <x v="2"/>
    <n v="125"/>
    <s v="Yield (tonnes/Ha)"/>
    <m/>
    <n v="14.074074074074074"/>
    <n v="11.428571428571429"/>
    <n v="10.170377314272322"/>
    <n v="9.9452083333333334"/>
    <n v="11.078404401650619"/>
  </r>
  <r>
    <x v="19"/>
    <n v="175"/>
    <x v="3"/>
    <n v="191"/>
    <s v="Yield (tonnes/Ha)"/>
    <m/>
    <s v=" "/>
    <s v=" "/>
    <s v=" "/>
    <s v=" "/>
    <s v=" "/>
  </r>
  <r>
    <x v="19"/>
    <n v="175"/>
    <x v="4"/>
    <n v="195"/>
    <s v="Yield (tonnes/Ha)"/>
    <m/>
    <s v=" "/>
    <s v=" "/>
    <n v="0.14998401023345059"/>
    <n v="0.15025641025641026"/>
    <n v="0.15013519282766472"/>
  </r>
  <r>
    <x v="19"/>
    <n v="175"/>
    <x v="5"/>
    <n v="242"/>
    <s v="Yield (tonnes/Ha)"/>
    <m/>
    <n v="1.1764705882352942"/>
    <n v="1.1000000000000001"/>
    <n v="1.0636676711149375"/>
    <n v="0.98836666666666662"/>
    <n v="1.0679374930732572"/>
  </r>
  <r>
    <x v="19"/>
    <n v="175"/>
    <x v="6"/>
    <n v="201"/>
    <s v="Yield (tonnes/Ha)"/>
    <m/>
    <s v=" "/>
    <s v=" "/>
    <s v=" "/>
    <s v=" "/>
    <s v=" "/>
  </r>
  <r>
    <x v="19"/>
    <n v="175"/>
    <x v="7"/>
    <n v="56"/>
    <s v="Yield (tonnes/Ha)"/>
    <m/>
    <n v="2.6556666666666668"/>
    <n v="2.6141874999999999"/>
    <n v="0.94291138382263207"/>
    <n v="0.98176470588235298"/>
    <n v="1.7890165580327972"/>
  </r>
  <r>
    <x v="19"/>
    <n v="175"/>
    <x v="8"/>
    <n v="79"/>
    <s v="Yield (tonnes/Ha)"/>
    <m/>
    <n v="1.88836"/>
    <n v="1.9827600000000001"/>
    <n v="0.84039307620668613"/>
    <n v="1.0462666666666667"/>
    <n v="1.3886664447223747"/>
  </r>
  <r>
    <x v="19"/>
    <n v="175"/>
    <x v="9"/>
    <n v="197"/>
    <s v="Yield (tonnes/Ha)"/>
    <m/>
    <s v=" "/>
    <s v=" "/>
    <s v=" "/>
    <s v=" "/>
    <s v=" "/>
  </r>
  <r>
    <x v="19"/>
    <n v="175"/>
    <x v="10"/>
    <n v="489"/>
    <s v="Yield (tonnes/Ha)"/>
    <m/>
    <n v="2.8888888888888888"/>
    <n v="2.8888888888888888"/>
    <n v="2.8571428571428572"/>
    <n v="2.8571428571428572"/>
    <n v="2.8727272727272726"/>
  </r>
  <r>
    <x v="19"/>
    <n v="175"/>
    <x v="11"/>
    <n v="27"/>
    <s v="Yield (tonnes/Ha)"/>
    <m/>
    <n v="1.5129230769230768"/>
    <n v="1.6307692307692307"/>
    <n v="1.8156006106695963"/>
    <n v="1.7922530120481928"/>
    <n v="1.696817586113103"/>
  </r>
  <r>
    <x v="19"/>
    <n v="175"/>
    <x v="12"/>
    <n v="83"/>
    <s v="Yield (tonnes/Ha)"/>
    <m/>
    <n v="0.93435999999999997"/>
    <n v="0.98107999999999995"/>
    <n v="0.91788985070881945"/>
    <n v="1.0162777777777778"/>
    <n v="0.96271234900288294"/>
  </r>
  <r>
    <x v="19"/>
    <n v="175"/>
    <x v="13"/>
    <n v="122"/>
    <s v="Yield (tonnes/Ha)"/>
    <m/>
    <s v=" "/>
    <s v=" "/>
    <s v=" "/>
    <s v=" "/>
    <s v=" "/>
  </r>
  <r>
    <x v="19"/>
    <n v="175"/>
    <x v="14"/>
    <n v="15"/>
    <s v="Yield (tonnes/Ha)"/>
    <m/>
    <s v=" "/>
    <s v=" "/>
    <s v=" "/>
    <s v=" "/>
    <s v=" "/>
  </r>
  <r>
    <x v="19"/>
    <n v="175"/>
    <x v="15"/>
    <n v="137"/>
    <s v="Yield (tonnes/Ha)"/>
    <m/>
    <s v=" "/>
    <s v=" "/>
    <s v=" "/>
    <s v=" "/>
    <s v=" "/>
  </r>
  <r>
    <x v="20"/>
    <n v="114"/>
    <x v="0"/>
    <n v="486"/>
    <s v="Yield (tonnes/Ha)"/>
    <m/>
    <n v="15"/>
    <n v="15"/>
    <n v="15.341279280210973"/>
    <n v="15.341279280210973"/>
    <n v="15.166440752766132"/>
  </r>
  <r>
    <x v="20"/>
    <n v="114"/>
    <x v="1"/>
    <n v="176"/>
    <s v="Yield (tonnes/Ha)"/>
    <m/>
    <n v="0.36956549058123089"/>
    <n v="0.53426241547291464"/>
    <n v="0.50788761318024833"/>
    <n v="0.41282308516736871"/>
    <n v="0.45733146378005823"/>
  </r>
  <r>
    <x v="20"/>
    <n v="114"/>
    <x v="2"/>
    <n v="125"/>
    <s v="Yield (tonnes/Ha)"/>
    <m/>
    <n v="9.1009210319744618"/>
    <n v="9.5856033400484666"/>
    <n v="7.4184853572094758"/>
    <n v="13.73580626280363"/>
    <n v="10.014423121645381"/>
  </r>
  <r>
    <x v="20"/>
    <n v="114"/>
    <x v="3"/>
    <n v="191"/>
    <s v="Yield (tonnes/Ha)"/>
    <m/>
    <n v="0.34"/>
    <n v="0.375"/>
    <n v="0.36666666666666664"/>
    <n v="0.36666666666666664"/>
    <n v="0.36229508196721311"/>
  </r>
  <r>
    <x v="20"/>
    <n v="114"/>
    <x v="4"/>
    <n v="195"/>
    <s v="Yield (tonnes/Ha)"/>
    <m/>
    <n v="0.49803176700525781"/>
    <n v="0.54212173784195938"/>
    <n v="0.63959035977966083"/>
    <n v="0.32369715909474411"/>
    <n v="0.49752117673434776"/>
  </r>
  <r>
    <x v="20"/>
    <n v="114"/>
    <x v="5"/>
    <n v="242"/>
    <s v="Yield (tonnes/Ha)"/>
    <m/>
    <n v="1.2352941176470589"/>
    <n v="1.2352941176470589"/>
    <n v="1.2352941176470589"/>
    <n v="1.2352941176470589"/>
    <n v="1.2352941176470589"/>
  </r>
  <r>
    <x v="20"/>
    <n v="114"/>
    <x v="6"/>
    <n v="201"/>
    <s v="Yield (tonnes/Ha)"/>
    <m/>
    <n v="0.76923076923076927"/>
    <n v="0.76923076923076927"/>
    <n v="0.76923076923076927"/>
    <n v="0.76923076923076927"/>
    <n v="0.76923076923076927"/>
  </r>
  <r>
    <x v="20"/>
    <n v="114"/>
    <x v="7"/>
    <n v="56"/>
    <s v="Yield (tonnes/Ha)"/>
    <m/>
    <n v="1.6405179086940884"/>
    <n v="1.7197467409178655"/>
    <n v="1.8131528182930272"/>
    <n v="1.3924923529411766"/>
    <n v="1.6414947526830166"/>
  </r>
  <r>
    <x v="20"/>
    <n v="114"/>
    <x v="8"/>
    <n v="79"/>
    <s v="Yield (tonnes/Ha)"/>
    <m/>
    <n v="0.57449962133506438"/>
    <n v="0.57516828721017199"/>
    <n v="0.93353575721622928"/>
    <n v="0.72358197723638418"/>
    <n v="0.705789844680489"/>
  </r>
  <r>
    <x v="20"/>
    <n v="114"/>
    <x v="9"/>
    <n v="197"/>
    <s v="Yield (tonnes/Ha)"/>
    <m/>
    <n v="0.53313359964491791"/>
    <n v="0.56370340232924787"/>
    <n v="0.61879343142202725"/>
    <n v="0.42951841966942067"/>
    <n v="0.53168413339327425"/>
  </r>
  <r>
    <x v="20"/>
    <n v="114"/>
    <x v="10"/>
    <n v="489"/>
    <s v="Yield (tonnes/Ha)"/>
    <m/>
    <n v="15"/>
    <n v="15"/>
    <n v="15.341279280210973"/>
    <n v="15.341279280210973"/>
    <n v="15.166440752766132"/>
  </r>
  <r>
    <x v="20"/>
    <n v="114"/>
    <x v="11"/>
    <n v="27"/>
    <s v="Yield (tonnes/Ha)"/>
    <m/>
    <n v="3.9320577164366375"/>
    <n v="2.8061975244525232"/>
    <n v="2.8714832594032935"/>
    <n v="3.7796103740886817"/>
    <n v="3.2950011766823097"/>
  </r>
  <r>
    <x v="20"/>
    <n v="114"/>
    <x v="12"/>
    <n v="83"/>
    <s v="Yield (tonnes/Ha)"/>
    <m/>
    <n v="1.2229994769874477"/>
    <n v="0.80058584810667321"/>
    <n v="0.94738026358084215"/>
    <n v="0.52206341730663874"/>
    <n v="0.88403038342029661"/>
  </r>
  <r>
    <x v="20"/>
    <n v="114"/>
    <x v="13"/>
    <n v="122"/>
    <s v="Yield (tonnes/Ha)"/>
    <m/>
    <n v="9.4971186301144321"/>
    <n v="9.6700695250677242"/>
    <n v="13.279622326586049"/>
    <n v="14.251509118420005"/>
    <n v="11.928995594437248"/>
  </r>
  <r>
    <x v="20"/>
    <n v="114"/>
    <x v="14"/>
    <n v="15"/>
    <s v="Yield (tonnes/Ha)"/>
    <m/>
    <n v="2.313054547050672"/>
    <n v="2.187503322524055"/>
    <n v="3.0939947780678851"/>
    <n v="2.271591141611446"/>
    <n v="2.4187307259514381"/>
  </r>
  <r>
    <x v="20"/>
    <n v="114"/>
    <x v="15"/>
    <n v="137"/>
    <s v="Yield (tonnes/Ha)"/>
    <m/>
    <n v="8.6682634730538926"/>
    <n v="9.5023752969121134"/>
    <n v="7.4648648648648646"/>
    <n v="7.5873605947955394"/>
    <n v="8.2918744499853325"/>
  </r>
  <r>
    <x v="21"/>
    <n v="122"/>
    <x v="0"/>
    <n v="486"/>
    <s v="Yield (tonnes/Ha)"/>
    <m/>
    <s v=" "/>
    <s v=" "/>
    <s v=" "/>
    <s v=" "/>
    <s v=" "/>
  </r>
  <r>
    <x v="21"/>
    <n v="122"/>
    <x v="1"/>
    <n v="176"/>
    <s v="Yield (tonnes/Ha)"/>
    <m/>
    <n v="0.28047808764940241"/>
    <n v="2.6889665861658796E-2"/>
    <n v="0.26655959718725586"/>
    <n v="0.26014865637507145"/>
    <n v="0.17457421771644221"/>
  </r>
  <r>
    <x v="21"/>
    <n v="122"/>
    <x v="2"/>
    <n v="125"/>
    <s v="Yield (tonnes/Ha)"/>
    <m/>
    <s v=" "/>
    <s v=" "/>
    <s v=" "/>
    <s v=" "/>
    <s v=" "/>
  </r>
  <r>
    <x v="21"/>
    <n v="122"/>
    <x v="3"/>
    <n v="191"/>
    <s v="Yield (tonnes/Ha)"/>
    <m/>
    <s v=" "/>
    <s v=" "/>
    <s v=" "/>
    <s v=" "/>
    <s v=" "/>
  </r>
  <r>
    <x v="21"/>
    <n v="122"/>
    <x v="4"/>
    <n v="195"/>
    <s v="Yield (tonnes/Ha)"/>
    <m/>
    <s v=" "/>
    <s v=" "/>
    <s v=" "/>
    <s v=" "/>
    <s v=" "/>
  </r>
  <r>
    <x v="21"/>
    <n v="122"/>
    <x v="5"/>
    <n v="242"/>
    <s v="Yield (tonnes/Ha)"/>
    <m/>
    <s v=" "/>
    <s v=" "/>
    <s v=" "/>
    <s v=" "/>
    <s v=" "/>
  </r>
  <r>
    <x v="21"/>
    <n v="122"/>
    <x v="6"/>
    <n v="201"/>
    <s v="Yield (tonnes/Ha)"/>
    <m/>
    <s v=" "/>
    <s v=" "/>
    <s v=" "/>
    <s v=" "/>
    <s v=" "/>
  </r>
  <r>
    <x v="21"/>
    <n v="122"/>
    <x v="7"/>
    <n v="56"/>
    <s v="Yield (tonnes/Ha)"/>
    <m/>
    <n v="0.70113622197289449"/>
    <n v="0.59736912274464493"/>
    <n v="0.48772046158449311"/>
    <n v="0.43491352912012599"/>
    <n v="0.55273268817680532"/>
  </r>
  <r>
    <x v="21"/>
    <n v="122"/>
    <x v="8"/>
    <n v="79"/>
    <s v="Yield (tonnes/Ha)"/>
    <m/>
    <s v=" "/>
    <s v=" "/>
    <s v=" "/>
    <s v=" "/>
    <s v=" "/>
  </r>
  <r>
    <x v="21"/>
    <n v="122"/>
    <x v="9"/>
    <n v="197"/>
    <s v="Yield (tonnes/Ha)"/>
    <m/>
    <s v=" "/>
    <s v=" "/>
    <s v=" "/>
    <s v=" "/>
    <s v=" "/>
  </r>
  <r>
    <x v="21"/>
    <n v="122"/>
    <x v="10"/>
    <n v="489"/>
    <s v="Yield (tonnes/Ha)"/>
    <m/>
    <s v=" "/>
    <s v=" "/>
    <s v=" "/>
    <s v=" "/>
    <s v=" "/>
  </r>
  <r>
    <x v="21"/>
    <n v="122"/>
    <x v="11"/>
    <n v="27"/>
    <s v="Yield (tonnes/Ha)"/>
    <m/>
    <s v=" "/>
    <s v=" "/>
    <s v=" "/>
    <s v=" "/>
    <s v=" "/>
  </r>
  <r>
    <x v="21"/>
    <n v="122"/>
    <x v="12"/>
    <n v="83"/>
    <s v="Yield (tonnes/Ha)"/>
    <m/>
    <n v="0.62403583818922836"/>
    <n v="0.32904331657999475"/>
    <n v="0.24357420357420356"/>
    <n v="0.28656204297446281"/>
    <n v="0.36315713624744955"/>
  </r>
  <r>
    <x v="21"/>
    <n v="122"/>
    <x v="13"/>
    <n v="122"/>
    <s v="Yield (tonnes/Ha)"/>
    <m/>
    <s v=" "/>
    <s v=" "/>
    <s v=" "/>
    <s v=" "/>
    <s v=" "/>
  </r>
  <r>
    <x v="21"/>
    <n v="122"/>
    <x v="14"/>
    <n v="15"/>
    <s v="Yield (tonnes/Ha)"/>
    <m/>
    <n v="0.72341652684563762"/>
    <n v="0.26849931606583416"/>
    <n v="0.43164211674849973"/>
    <n v="0.24148003894839337"/>
    <n v="0.41562476434658019"/>
  </r>
  <r>
    <x v="21"/>
    <n v="122"/>
    <x v="15"/>
    <n v="137"/>
    <s v="Yield (tonnes/Ha)"/>
    <m/>
    <s v=" "/>
    <s v=" "/>
    <s v=" "/>
    <s v=" "/>
    <s v=" "/>
  </r>
  <r>
    <x v="22"/>
    <n v="123"/>
    <x v="0"/>
    <n v="486"/>
    <s v="Yield (tonnes/Ha)"/>
    <m/>
    <n v="11"/>
    <n v="11"/>
    <n v="10.909090909090908"/>
    <n v="10.909090909090908"/>
    <n v="10.952941176470588"/>
  </r>
  <r>
    <x v="22"/>
    <n v="123"/>
    <x v="1"/>
    <n v="176"/>
    <s v="Yield (tonnes/Ha)"/>
    <m/>
    <s v=" "/>
    <s v=" "/>
    <s v=" "/>
    <s v=" "/>
    <s v=" "/>
  </r>
  <r>
    <x v="22"/>
    <n v="123"/>
    <x v="2"/>
    <n v="125"/>
    <s v="Yield (tonnes/Ha)"/>
    <m/>
    <n v="6.5333333333333332"/>
    <n v="6.024096385542169"/>
    <n v="6.4705882352941178"/>
    <n v="6.4367816091954024"/>
    <n v="6.3636363636363633"/>
  </r>
  <r>
    <x v="22"/>
    <n v="123"/>
    <x v="3"/>
    <n v="191"/>
    <s v="Yield (tonnes/Ha)"/>
    <m/>
    <s v=" "/>
    <s v=" "/>
    <s v=" "/>
    <s v=" "/>
    <s v=" "/>
  </r>
  <r>
    <x v="22"/>
    <n v="123"/>
    <x v="4"/>
    <n v="195"/>
    <s v="Yield (tonnes/Ha)"/>
    <m/>
    <s v=" "/>
    <s v=" "/>
    <s v=" "/>
    <s v=" "/>
    <s v=" "/>
  </r>
  <r>
    <x v="22"/>
    <n v="123"/>
    <x v="5"/>
    <n v="242"/>
    <s v="Yield (tonnes/Ha)"/>
    <m/>
    <n v="0.6"/>
    <n v="0.6"/>
    <n v="0.60919540229885061"/>
    <n v="0.6171428571428571"/>
    <n v="0.60677466863033869"/>
  </r>
  <r>
    <x v="22"/>
    <n v="123"/>
    <x v="6"/>
    <n v="201"/>
    <s v="Yield (tonnes/Ha)"/>
    <m/>
    <s v=" "/>
    <s v=" "/>
    <s v=" "/>
    <s v=" "/>
    <s v=" "/>
  </r>
  <r>
    <x v="22"/>
    <n v="123"/>
    <x v="7"/>
    <n v="56"/>
    <s v="Yield (tonnes/Ha)"/>
    <m/>
    <s v=" "/>
    <s v=" "/>
    <s v=" "/>
    <s v=" "/>
    <s v=" "/>
  </r>
  <r>
    <x v="22"/>
    <n v="123"/>
    <x v="8"/>
    <n v="79"/>
    <s v="Yield (tonnes/Ha)"/>
    <m/>
    <s v=" "/>
    <s v=" "/>
    <s v=" "/>
    <s v=" "/>
    <s v=" "/>
  </r>
  <r>
    <x v="22"/>
    <n v="123"/>
    <x v="9"/>
    <n v="197"/>
    <s v="Yield (tonnes/Ha)"/>
    <m/>
    <s v=" "/>
    <s v=" "/>
    <s v=" "/>
    <s v=" "/>
    <s v=" "/>
  </r>
  <r>
    <x v="22"/>
    <n v="123"/>
    <x v="10"/>
    <n v="489"/>
    <s v="Yield (tonnes/Ha)"/>
    <m/>
    <n v="2.2105263157894739"/>
    <n v="2.2105263157894739"/>
    <n v="2.2051282051282053"/>
    <n v="2.2051282051282053"/>
    <n v="2.2077922077922079"/>
  </r>
  <r>
    <x v="22"/>
    <n v="123"/>
    <x v="11"/>
    <n v="27"/>
    <s v="Yield (tonnes/Ha)"/>
    <m/>
    <n v="1.29"/>
    <n v="1.2615384615384615"/>
    <n v="1.44875"/>
    <n v="1.553421052631579"/>
    <n v="1.4095833333333334"/>
  </r>
  <r>
    <x v="22"/>
    <n v="123"/>
    <x v="12"/>
    <n v="83"/>
    <s v="Yield (tonnes/Ha)"/>
    <m/>
    <s v=" "/>
    <s v=" "/>
    <s v=" "/>
    <s v=" "/>
    <s v=" "/>
  </r>
  <r>
    <x v="22"/>
    <n v="123"/>
    <x v="13"/>
    <n v="122"/>
    <s v="Yield (tonnes/Ha)"/>
    <m/>
    <n v="10"/>
    <n v="10"/>
    <n v="10"/>
    <n v="10"/>
    <n v="10"/>
  </r>
  <r>
    <x v="22"/>
    <n v="123"/>
    <x v="14"/>
    <n v="15"/>
    <s v="Yield (tonnes/Ha)"/>
    <m/>
    <s v=" "/>
    <s v=" "/>
    <s v=" "/>
    <s v=" "/>
    <s v=" "/>
  </r>
  <r>
    <x v="22"/>
    <n v="123"/>
    <x v="15"/>
    <n v="137"/>
    <s v="Yield (tonnes/Ha)"/>
    <m/>
    <n v="8.7083333333333339"/>
    <n v="8.75"/>
    <n v="8.6938775510204085"/>
    <n v="8.5416666666666661"/>
    <n v="8.6735751295336794"/>
  </r>
  <r>
    <x v="23"/>
    <n v="129"/>
    <x v="0"/>
    <n v="486"/>
    <s v="Yield (tonnes/Ha)"/>
    <m/>
    <n v="5.7407407407407405"/>
    <n v="5.7272727272727275"/>
    <n v="5.416666666666667"/>
    <n v="5.416666666666667"/>
    <n v="5.5676855895196509"/>
  </r>
  <r>
    <x v="23"/>
    <n v="129"/>
    <x v="1"/>
    <n v="176"/>
    <s v="Yield (tonnes/Ha)"/>
    <m/>
    <n v="1.0500899981194423"/>
    <n v="1.0504201680672269"/>
    <n v="1.0476190476190477"/>
    <n v="1.0476190476190477"/>
    <n v="1.0489000632394565"/>
  </r>
  <r>
    <x v="23"/>
    <n v="129"/>
    <x v="2"/>
    <n v="125"/>
    <s v="Yield (tonnes/Ha)"/>
    <m/>
    <n v="7.6238685731482407"/>
    <n v="7.5998807874472405"/>
    <n v="7.5"/>
    <n v="7.5"/>
    <n v="7.5591103006461564"/>
  </r>
  <r>
    <x v="23"/>
    <n v="129"/>
    <x v="3"/>
    <n v="191"/>
    <s v="Yield (tonnes/Ha)"/>
    <m/>
    <s v=" "/>
    <s v=" "/>
    <s v=" "/>
    <s v=" "/>
    <s v=" "/>
  </r>
  <r>
    <x v="23"/>
    <n v="129"/>
    <x v="4"/>
    <n v="195"/>
    <s v="Yield (tonnes/Ha)"/>
    <m/>
    <n v="0.82608695652173914"/>
    <n v="0.82608695652173914"/>
    <n v="0.82608695652173914"/>
    <n v="0.82608695652173914"/>
    <n v="0.82608695652173914"/>
  </r>
  <r>
    <x v="23"/>
    <n v="129"/>
    <x v="5"/>
    <n v="242"/>
    <s v="Yield (tonnes/Ha)"/>
    <m/>
    <n v="1.1191428466590834"/>
    <n v="1.12007299270073"/>
    <n v="0.76363636363636367"/>
    <n v="0.76363636363636367"/>
    <n v="0.94105952413522653"/>
  </r>
  <r>
    <x v="23"/>
    <n v="129"/>
    <x v="6"/>
    <n v="201"/>
    <s v="Yield (tonnes/Ha)"/>
    <m/>
    <n v="0.63636363636363635"/>
    <n v="0.63636363636363635"/>
    <n v="0.63636363636363635"/>
    <n v="0.63636363636363635"/>
    <n v="0.63636363636363635"/>
  </r>
  <r>
    <x v="23"/>
    <n v="129"/>
    <x v="7"/>
    <n v="56"/>
    <s v="Yield (tonnes/Ha)"/>
    <m/>
    <n v="1.5464447590947563"/>
    <n v="1.5"/>
    <n v="1.48"/>
    <n v="1.48"/>
    <n v="1.5016096590625745"/>
  </r>
  <r>
    <x v="23"/>
    <n v="129"/>
    <x v="8"/>
    <n v="79"/>
    <s v="Yield (tonnes/Ha)"/>
    <m/>
    <s v=" "/>
    <s v=" "/>
    <s v=" "/>
    <s v=" "/>
    <s v=" "/>
  </r>
  <r>
    <x v="23"/>
    <n v="129"/>
    <x v="9"/>
    <n v="197"/>
    <s v="Yield (tonnes/Ha)"/>
    <m/>
    <s v=" "/>
    <s v=" "/>
    <s v=" "/>
    <s v=" "/>
    <s v=" "/>
  </r>
  <r>
    <x v="23"/>
    <n v="129"/>
    <x v="10"/>
    <n v="489"/>
    <s v="Yield (tonnes/Ha)"/>
    <m/>
    <s v=" "/>
    <s v=" "/>
    <s v=" "/>
    <s v=" "/>
    <s v=" "/>
  </r>
  <r>
    <x v="23"/>
    <n v="129"/>
    <x v="11"/>
    <n v="27"/>
    <s v="Yield (tonnes/Ha)"/>
    <m/>
    <n v="2.7143999999999999"/>
    <n v="2.6994577846630521"/>
    <n v="2.459016393442623"/>
    <n v="2.459016393442623"/>
    <n v="2.5854246135314196"/>
  </r>
  <r>
    <x v="23"/>
    <n v="129"/>
    <x v="12"/>
    <n v="83"/>
    <s v="Yield (tonnes/Ha)"/>
    <m/>
    <n v="0.5"/>
    <n v="0.5"/>
    <n v="0.6"/>
    <n v="0.6"/>
    <n v="0.55000000000000004"/>
  </r>
  <r>
    <x v="23"/>
    <n v="129"/>
    <x v="13"/>
    <n v="122"/>
    <s v="Yield (tonnes/Ha)"/>
    <m/>
    <n v="7.0896516104040739"/>
    <n v="7.0996732026143787"/>
    <n v="7.0078740157480315"/>
    <n v="7.0078740157480315"/>
    <n v="7.0505863329555698"/>
  </r>
  <r>
    <x v="23"/>
    <n v="129"/>
    <x v="14"/>
    <n v="15"/>
    <s v="Yield (tonnes/Ha)"/>
    <m/>
    <n v="2.3809523809523809"/>
    <n v="2.3809523809523809"/>
    <n v="2.4444444444444446"/>
    <n v="2.4444444444444446"/>
    <n v="2.4137931034482758"/>
  </r>
  <r>
    <x v="23"/>
    <n v="129"/>
    <x v="15"/>
    <n v="137"/>
    <s v="Yield (tonnes/Ha)"/>
    <m/>
    <s v=" "/>
    <s v=" "/>
    <s v=" "/>
    <s v=" "/>
    <s v=" "/>
  </r>
  <r>
    <x v="24"/>
    <n v="130"/>
    <x v="0"/>
    <n v="486"/>
    <s v="Yield (tonnes/Ha)"/>
    <m/>
    <n v="19.473684210526315"/>
    <n v="19.487179487179485"/>
    <n v="19.5"/>
    <n v="19.5"/>
    <n v="19.490445859872612"/>
  </r>
  <r>
    <x v="24"/>
    <n v="130"/>
    <x v="1"/>
    <n v="176"/>
    <s v="Yield (tonnes/Ha)"/>
    <m/>
    <n v="0.36673437533408881"/>
    <n v="0.48346855314798326"/>
    <n v="0.49415687690641014"/>
    <n v="0.47909423059930001"/>
    <n v="0.45773746597312354"/>
  </r>
  <r>
    <x v="24"/>
    <n v="130"/>
    <x v="2"/>
    <n v="125"/>
    <s v="Yield (tonnes/Ha)"/>
    <m/>
    <n v="14.29945278390495"/>
    <n v="17.311586938715632"/>
    <n v="18.772237001489518"/>
    <n v="19.076043362802846"/>
    <n v="17.478066042643253"/>
  </r>
  <r>
    <x v="24"/>
    <n v="130"/>
    <x v="3"/>
    <n v="191"/>
    <s v="Yield (tonnes/Ha)"/>
    <m/>
    <n v="0.41340782122905029"/>
    <n v="0.39772727272727271"/>
    <n v="0.40816326530612246"/>
    <n v="0.40816326530612246"/>
    <n v="0.4069611780455154"/>
  </r>
  <r>
    <x v="24"/>
    <n v="130"/>
    <x v="4"/>
    <n v="195"/>
    <s v="Yield (tonnes/Ha)"/>
    <m/>
    <n v="0.68354430379746833"/>
    <n v="0.68354430379746833"/>
    <n v="0.6875"/>
    <n v="0.6875"/>
    <n v="0.68553459119496851"/>
  </r>
  <r>
    <x v="24"/>
    <n v="130"/>
    <x v="5"/>
    <n v="242"/>
    <s v="Yield (tonnes/Ha)"/>
    <m/>
    <n v="0.56823051764971244"/>
    <n v="0.83032870338189535"/>
    <n v="1.0143310436207678"/>
    <n v="0.91394697781034517"/>
    <n v="0.83492270435929128"/>
  </r>
  <r>
    <x v="24"/>
    <n v="130"/>
    <x v="6"/>
    <n v="201"/>
    <s v="Yield (tonnes/Ha)"/>
    <m/>
    <n v="0.97560975609756095"/>
    <n v="0.94736842105263153"/>
    <n v="0.94736842105263153"/>
    <n v="0.94736842105263153"/>
    <n v="0.95483870967741935"/>
  </r>
  <r>
    <x v="24"/>
    <n v="130"/>
    <x v="7"/>
    <n v="56"/>
    <s v="Yield (tonnes/Ha)"/>
    <m/>
    <n v="0.80930743779926273"/>
    <n v="1.481409249511725"/>
    <n v="2.654710224823015"/>
    <n v="1.6498279538246226"/>
    <n v="1.5926610576082196"/>
  </r>
  <r>
    <x v="24"/>
    <n v="130"/>
    <x v="8"/>
    <n v="79"/>
    <s v="Yield (tonnes/Ha)"/>
    <m/>
    <n v="0.387696640124296"/>
    <n v="0.65163529440119539"/>
    <n v="0.71863719417086325"/>
    <n v="0.72449304355733379"/>
    <n v="0.62446881066051096"/>
  </r>
  <r>
    <x v="24"/>
    <n v="130"/>
    <x v="9"/>
    <n v="197"/>
    <s v="Yield (tonnes/Ha)"/>
    <m/>
    <n v="0.40953266235015068"/>
    <n v="0.87224068241295039"/>
    <n v="0.98673130742749582"/>
    <n v="0.89323368318165297"/>
    <n v="0.79329869165232003"/>
  </r>
  <r>
    <x v="24"/>
    <n v="130"/>
    <x v="10"/>
    <n v="489"/>
    <s v="Yield (tonnes/Ha)"/>
    <m/>
    <n v="9.6875"/>
    <n v="9.4117647058823533"/>
    <n v="9.4285714285714288"/>
    <n v="9.4285714285714288"/>
    <n v="9.485294117647058"/>
  </r>
  <r>
    <x v="24"/>
    <n v="130"/>
    <x v="11"/>
    <n v="27"/>
    <s v="Yield (tonnes/Ha)"/>
    <m/>
    <n v="0.84236523585001943"/>
    <n v="1.7576060425515558"/>
    <n v="1.9480814584014736"/>
    <n v="1.8199892275521197"/>
    <n v="1.6233469373062335"/>
  </r>
  <r>
    <x v="24"/>
    <n v="130"/>
    <x v="12"/>
    <n v="83"/>
    <s v="Yield (tonnes/Ha)"/>
    <m/>
    <n v="0.26564258466215523"/>
    <n v="0.76877017156446403"/>
    <n v="0.85926265664836576"/>
    <n v="0.83143129182368003"/>
    <n v="0.68869521098959907"/>
  </r>
  <r>
    <x v="24"/>
    <n v="130"/>
    <x v="13"/>
    <n v="122"/>
    <s v="Yield (tonnes/Ha)"/>
    <m/>
    <s v=" "/>
    <s v=" "/>
    <s v=" "/>
    <s v=" "/>
    <s v=" "/>
  </r>
  <r>
    <x v="24"/>
    <n v="130"/>
    <x v="14"/>
    <n v="15"/>
    <s v="Yield (tonnes/Ha)"/>
    <m/>
    <n v="0.87065928535480619"/>
    <n v="1.2071256038647342"/>
    <n v="2.2967581047381547"/>
    <n v="1.6132521974306964"/>
    <n v="1.504139188999579"/>
  </r>
  <r>
    <x v="24"/>
    <n v="130"/>
    <x v="15"/>
    <n v="137"/>
    <s v="Yield (tonnes/Ha)"/>
    <m/>
    <s v=" "/>
    <s v=" "/>
    <s v=" "/>
    <s v=" "/>
    <s v=" "/>
  </r>
  <r>
    <x v="25"/>
    <n v="133"/>
    <x v="0"/>
    <n v="486"/>
    <s v="Yield (tonnes/Ha)"/>
    <m/>
    <n v="68.908887229275578"/>
    <n v="65.277777777777771"/>
    <n v="68.448999999999998"/>
    <n v="28"/>
    <n v="47.999506854719399"/>
  </r>
  <r>
    <x v="25"/>
    <n v="133"/>
    <x v="1"/>
    <n v="176"/>
    <s v="Yield (tonnes/Ha)"/>
    <m/>
    <s v=" "/>
    <s v=" "/>
    <s v=" "/>
    <s v=" "/>
    <s v=" "/>
  </r>
  <r>
    <x v="25"/>
    <n v="133"/>
    <x v="2"/>
    <n v="125"/>
    <s v="Yield (tonnes/Ha)"/>
    <m/>
    <n v="14.679759099240639"/>
    <n v="18.017806935332707"/>
    <n v="16.223628691983123"/>
    <n v="16.666666666666668"/>
    <n v="16.524123535272071"/>
  </r>
  <r>
    <x v="25"/>
    <n v="133"/>
    <x v="3"/>
    <n v="191"/>
    <s v="Yield (tonnes/Ha)"/>
    <m/>
    <s v=" "/>
    <s v=" "/>
    <s v=" "/>
    <s v=" "/>
    <s v=" "/>
  </r>
  <r>
    <x v="25"/>
    <n v="133"/>
    <x v="4"/>
    <n v="195"/>
    <s v="Yield (tonnes/Ha)"/>
    <m/>
    <n v="0.30808945603698035"/>
    <n v="0.33319887051230335"/>
    <n v="0.22148971984633917"/>
    <n v="0.32692307692307693"/>
    <n v="0.29607181563895163"/>
  </r>
  <r>
    <x v="25"/>
    <n v="133"/>
    <x v="5"/>
    <n v="242"/>
    <s v="Yield (tonnes/Ha)"/>
    <m/>
    <n v="1.079041342861224"/>
    <n v="0.79346283364856829"/>
    <n v="0.98076806718621423"/>
    <n v="0.98187311178247738"/>
    <n v="0.95139988719324686"/>
  </r>
  <r>
    <x v="25"/>
    <n v="133"/>
    <x v="6"/>
    <n v="201"/>
    <s v="Yield (tonnes/Ha)"/>
    <m/>
    <s v=" "/>
    <s v=" "/>
    <s v=" "/>
    <s v=" "/>
    <s v=" "/>
  </r>
  <r>
    <x v="25"/>
    <n v="133"/>
    <x v="7"/>
    <n v="56"/>
    <s v="Yield (tonnes/Ha)"/>
    <m/>
    <n v="1.4933483971190509"/>
    <n v="1.7300995116219293"/>
    <n v="1.6830716537046615"/>
    <n v="1.9731649364253412"/>
    <n v="1.708639239276631"/>
  </r>
  <r>
    <x v="25"/>
    <n v="133"/>
    <x v="8"/>
    <n v="79"/>
    <s v="Yield (tonnes/Ha)"/>
    <m/>
    <n v="0.78009554032839457"/>
    <n v="0.7545970149652842"/>
    <n v="0.74079511914052898"/>
    <n v="0.8970313562677007"/>
    <n v="0.79374323773007183"/>
  </r>
  <r>
    <x v="25"/>
    <n v="133"/>
    <x v="9"/>
    <n v="197"/>
    <s v="Yield (tonnes/Ha)"/>
    <m/>
    <s v=" "/>
    <s v=" "/>
    <s v=" "/>
    <s v=" "/>
    <s v=" "/>
  </r>
  <r>
    <x v="25"/>
    <n v="133"/>
    <x v="10"/>
    <n v="489"/>
    <s v="Yield (tonnes/Ha)"/>
    <m/>
    <s v=" "/>
    <s v=" "/>
    <s v=" "/>
    <s v=" "/>
    <s v=" "/>
  </r>
  <r>
    <x v="25"/>
    <n v="133"/>
    <x v="11"/>
    <n v="27"/>
    <s v="Yield (tonnes/Ha)"/>
    <m/>
    <n v="2.2844697033739672"/>
    <n v="2.5533984348483818"/>
    <n v="2.7621067244410762"/>
    <n v="3.3659501981133642"/>
    <n v="2.7665421464047859"/>
  </r>
  <r>
    <x v="25"/>
    <n v="133"/>
    <x v="12"/>
    <n v="83"/>
    <s v="Yield (tonnes/Ha)"/>
    <m/>
    <n v="0.84540536327623184"/>
    <n v="0.83929827392746115"/>
    <n v="0.82622880749630356"/>
    <n v="1.0365360067406999"/>
    <n v="0.88893333376085915"/>
  </r>
  <r>
    <x v="25"/>
    <n v="133"/>
    <x v="13"/>
    <n v="122"/>
    <s v="Yield (tonnes/Ha)"/>
    <m/>
    <n v="15.966538738306548"/>
    <n v="18.651579159122914"/>
    <n v="19.060210129310345"/>
    <n v="19.333333333333332"/>
    <n v="18.52495428856383"/>
  </r>
  <r>
    <x v="25"/>
    <n v="133"/>
    <x v="14"/>
    <n v="15"/>
    <s v="Yield (tonnes/Ha)"/>
    <m/>
    <n v="2.2000915750915753"/>
    <n v="2.422913719943423"/>
    <n v="2.5029154518950438"/>
    <n v="2.4315906562847607"/>
    <n v="2.4115381970707559"/>
  </r>
  <r>
    <x v="25"/>
    <n v="133"/>
    <x v="15"/>
    <n v="137"/>
    <s v="Yield (tonnes/Ha)"/>
    <m/>
    <n v="16.591730368311328"/>
    <n v="25"/>
    <n v="24.994138335287222"/>
    <n v="25.714285714285715"/>
    <n v="23.316356589147286"/>
  </r>
  <r>
    <x v="26"/>
    <n v="136"/>
    <x v="0"/>
    <n v="486"/>
    <s v="Yield (tonnes/Ha)"/>
    <m/>
    <s v=" "/>
    <s v=" "/>
    <s v=" "/>
    <s v=" "/>
    <s v=" "/>
  </r>
  <r>
    <x v="26"/>
    <n v="136"/>
    <x v="1"/>
    <n v="176"/>
    <s v="Yield (tonnes/Ha)"/>
    <m/>
    <n v="1"/>
    <n v="0.99"/>
    <n v="0.99"/>
    <n v="0.99"/>
    <n v="0.99250000000000005"/>
  </r>
  <r>
    <x v="26"/>
    <n v="136"/>
    <x v="2"/>
    <n v="125"/>
    <s v="Yield (tonnes/Ha)"/>
    <m/>
    <s v=" "/>
    <s v=" "/>
    <s v=" "/>
    <s v=" "/>
    <s v=" "/>
  </r>
  <r>
    <x v="26"/>
    <n v="136"/>
    <x v="3"/>
    <n v="191"/>
    <s v="Yield (tonnes/Ha)"/>
    <m/>
    <s v=" "/>
    <s v=" "/>
    <s v=" "/>
    <s v=" "/>
    <s v=" "/>
  </r>
  <r>
    <x v="26"/>
    <n v="136"/>
    <x v="4"/>
    <n v="195"/>
    <s v="Yield (tonnes/Ha)"/>
    <m/>
    <n v="0.34782608695652173"/>
    <n v="0.34782608695652173"/>
    <n v="0.34782608695652173"/>
    <n v="0.34782608695652173"/>
    <n v="0.34782608695652173"/>
  </r>
  <r>
    <x v="26"/>
    <n v="136"/>
    <x v="5"/>
    <n v="242"/>
    <s v="Yield (tonnes/Ha)"/>
    <m/>
    <n v="0.8"/>
    <n v="0.8"/>
    <n v="0.8"/>
    <n v="0.8"/>
    <n v="0.8"/>
  </r>
  <r>
    <x v="26"/>
    <n v="136"/>
    <x v="6"/>
    <n v="201"/>
    <s v="Yield (tonnes/Ha)"/>
    <m/>
    <s v=" "/>
    <s v=" "/>
    <s v=" "/>
    <s v=" "/>
    <s v=" "/>
  </r>
  <r>
    <x v="26"/>
    <n v="136"/>
    <x v="7"/>
    <n v="56"/>
    <s v="Yield (tonnes/Ha)"/>
    <m/>
    <n v="0.81559999999999999"/>
    <n v="0.49748165203626421"/>
    <n v="0.71157153042821797"/>
    <n v="0.70591726782942199"/>
    <n v="0.64871714315635143"/>
  </r>
  <r>
    <x v="26"/>
    <n v="136"/>
    <x v="8"/>
    <n v="79"/>
    <s v="Yield (tonnes/Ha)"/>
    <m/>
    <n v="0.39835787089467722"/>
    <n v="0.26280895300731938"/>
    <n v="0.10117542972699696"/>
    <n v="0.20003451846738005"/>
    <n v="0.23029439696106363"/>
  </r>
  <r>
    <x v="26"/>
    <n v="136"/>
    <x v="9"/>
    <n v="197"/>
    <s v="Yield (tonnes/Ha)"/>
    <m/>
    <s v=" "/>
    <s v=" "/>
    <s v=" "/>
    <s v=" "/>
    <s v=" "/>
  </r>
  <r>
    <x v="26"/>
    <n v="136"/>
    <x v="10"/>
    <n v="489"/>
    <s v="Yield (tonnes/Ha)"/>
    <m/>
    <s v=" "/>
    <s v=" "/>
    <s v=" "/>
    <s v=" "/>
    <s v=" "/>
  </r>
  <r>
    <x v="26"/>
    <n v="136"/>
    <x v="11"/>
    <n v="27"/>
    <s v="Yield (tonnes/Ha)"/>
    <m/>
    <n v="3.8918918918918921"/>
    <n v="4.480890302066773"/>
    <n v="4.7221264367816094"/>
    <n v="4.3243684210526316"/>
    <n v="4.3439292035398234"/>
  </r>
  <r>
    <x v="26"/>
    <n v="136"/>
    <x v="12"/>
    <n v="83"/>
    <s v="Yield (tonnes/Ha)"/>
    <m/>
    <n v="0.51563297641030814"/>
    <n v="0.40371018474604914"/>
    <n v="0.39763834544438231"/>
    <n v="0.43947608925582493"/>
    <n v="0.43559680215287705"/>
  </r>
  <r>
    <x v="26"/>
    <n v="136"/>
    <x v="13"/>
    <n v="122"/>
    <s v="Yield (tonnes/Ha)"/>
    <m/>
    <n v="1"/>
    <n v="1"/>
    <n v="1"/>
    <n v="1"/>
    <n v="1"/>
  </r>
  <r>
    <x v="26"/>
    <n v="136"/>
    <x v="14"/>
    <n v="15"/>
    <s v="Yield (tonnes/Ha)"/>
    <m/>
    <n v="1.9133333333333333"/>
    <n v="2"/>
    <n v="2"/>
    <n v="2"/>
    <n v="1.993157894736842"/>
  </r>
  <r>
    <x v="26"/>
    <n v="136"/>
    <x v="15"/>
    <n v="137"/>
    <s v="Yield (tonnes/Ha)"/>
    <m/>
    <n v="6.2650602409638552"/>
    <n v="6.2222222222222223"/>
    <n v="6.2222222222222223"/>
    <n v="6.2222222222222223"/>
    <n v="6.2322946175637393"/>
  </r>
  <r>
    <x v="27"/>
    <n v="144"/>
    <x v="0"/>
    <n v="486"/>
    <s v="Yield (tonnes/Ha)"/>
    <m/>
    <n v="6.4285714285714288"/>
    <n v="6.4285714285714288"/>
    <n v="6.4285714285714288"/>
    <n v="6.4285714285714288"/>
    <n v="6.4285714285714288"/>
  </r>
  <r>
    <x v="27"/>
    <n v="144"/>
    <x v="1"/>
    <n v="176"/>
    <s v="Yield (tonnes/Ha)"/>
    <m/>
    <s v=" "/>
    <s v=" "/>
    <s v=" "/>
    <s v=" "/>
    <s v=" "/>
  </r>
  <r>
    <x v="27"/>
    <n v="144"/>
    <x v="2"/>
    <n v="125"/>
    <s v="Yield (tonnes/Ha)"/>
    <m/>
    <n v="5.882352941176471"/>
    <n v="7.7697876312718783"/>
    <n v="5.9277917647058826"/>
    <n v="5.9277917647058826"/>
    <n v="6.345154014199891"/>
  </r>
  <r>
    <x v="27"/>
    <n v="144"/>
    <x v="3"/>
    <n v="191"/>
    <s v="Yield (tonnes/Ha)"/>
    <m/>
    <s v=" "/>
    <s v=" "/>
    <s v=" "/>
    <s v=" "/>
    <s v=" "/>
  </r>
  <r>
    <x v="27"/>
    <n v="144"/>
    <x v="4"/>
    <n v="195"/>
    <s v="Yield (tonnes/Ha)"/>
    <m/>
    <s v=" "/>
    <s v=" "/>
    <s v=" "/>
    <s v=" "/>
    <s v=" "/>
  </r>
  <r>
    <x v="27"/>
    <n v="144"/>
    <x v="5"/>
    <n v="242"/>
    <s v="Yield (tonnes/Ha)"/>
    <m/>
    <n v="0.3174061433447099"/>
    <n v="0.29144745762711866"/>
    <n v="0.34892203389830506"/>
    <n v="0.32018305084745763"/>
    <n v="0.31949320882852295"/>
  </r>
  <r>
    <x v="27"/>
    <n v="144"/>
    <x v="6"/>
    <n v="201"/>
    <s v="Yield (tonnes/Ha)"/>
    <m/>
    <s v=" "/>
    <s v=" "/>
    <s v=" "/>
    <s v=" "/>
    <s v=" "/>
  </r>
  <r>
    <x v="27"/>
    <n v="144"/>
    <x v="7"/>
    <n v="56"/>
    <s v="Yield (tonnes/Ha)"/>
    <m/>
    <n v="0.76585365853658538"/>
    <n v="0.85204326923076923"/>
    <n v="0.85337037037037033"/>
    <n v="0.91780714285714282"/>
    <n v="0.84989014883061653"/>
  </r>
  <r>
    <x v="27"/>
    <n v="144"/>
    <x v="8"/>
    <n v="79"/>
    <s v="Yield (tonnes/Ha)"/>
    <m/>
    <n v="0.5357142857142857"/>
    <n v="0.39861403508771931"/>
    <n v="0.43470689655172412"/>
    <n v="0.39945000000000003"/>
    <n v="0.42808374384236453"/>
  </r>
  <r>
    <x v="27"/>
    <n v="144"/>
    <x v="9"/>
    <n v="197"/>
    <s v="Yield (tonnes/Ha)"/>
    <m/>
    <s v=" "/>
    <s v=" "/>
    <s v=" "/>
    <s v=" "/>
    <s v=" "/>
  </r>
  <r>
    <x v="27"/>
    <n v="144"/>
    <x v="10"/>
    <n v="489"/>
    <s v="Yield (tonnes/Ha)"/>
    <m/>
    <s v=" "/>
    <s v=" "/>
    <s v=" "/>
    <s v=" "/>
    <s v=" "/>
  </r>
  <r>
    <x v="27"/>
    <n v="144"/>
    <x v="11"/>
    <n v="27"/>
    <s v="Yield (tonnes/Ha)"/>
    <m/>
    <n v="0.9285714285714286"/>
    <n v="0.9015727272727273"/>
    <n v="0.91004347826086962"/>
    <n v="0.92649090909090914"/>
    <n v="0.91541234567901231"/>
  </r>
  <r>
    <x v="27"/>
    <n v="144"/>
    <x v="12"/>
    <n v="83"/>
    <s v="Yield (tonnes/Ha)"/>
    <m/>
    <n v="0.54761904761904767"/>
    <n v="0.50489162561576351"/>
    <n v="0.56514333333333333"/>
    <n v="0.58520312500000005"/>
    <n v="0.54756796116504858"/>
  </r>
  <r>
    <x v="27"/>
    <n v="144"/>
    <x v="13"/>
    <n v="122"/>
    <s v="Yield (tonnes/Ha)"/>
    <m/>
    <n v="7.32"/>
    <n v="7.2648124999999997"/>
    <n v="7.2934666666666663"/>
    <n v="7.12"/>
    <n v="7.2492208835341367"/>
  </r>
  <r>
    <x v="27"/>
    <n v="144"/>
    <x v="14"/>
    <n v="15"/>
    <s v="Yield (tonnes/Ha)"/>
    <m/>
    <n v="1.1052631578947369"/>
    <n v="1.0526315789473684"/>
    <n v="1.25"/>
    <n v="1.25"/>
    <n v="1.1666666666666667"/>
  </r>
  <r>
    <x v="27"/>
    <n v="144"/>
    <x v="15"/>
    <n v="137"/>
    <s v="Yield (tonnes/Ha)"/>
    <m/>
    <s v=" "/>
    <s v=" "/>
    <s v=" "/>
    <s v=" "/>
    <s v=" "/>
  </r>
  <r>
    <x v="28"/>
    <n v="147"/>
    <x v="0"/>
    <n v="486"/>
    <s v="Yield (tonnes/Ha)"/>
    <m/>
    <s v=" "/>
    <s v=" "/>
    <s v=" "/>
    <s v=" "/>
    <s v=" "/>
  </r>
  <r>
    <x v="28"/>
    <n v="147"/>
    <x v="1"/>
    <n v="176"/>
    <s v="Yield (tonnes/Ha)"/>
    <m/>
    <s v=" "/>
    <s v=" "/>
    <s v=" "/>
    <s v=" "/>
    <s v=" "/>
  </r>
  <r>
    <x v="28"/>
    <n v="147"/>
    <x v="2"/>
    <n v="125"/>
    <s v="Yield (tonnes/Ha)"/>
    <m/>
    <s v=" "/>
    <s v=" "/>
    <s v=" "/>
    <s v=" "/>
    <s v=" "/>
  </r>
  <r>
    <x v="28"/>
    <n v="147"/>
    <x v="3"/>
    <n v="191"/>
    <s v="Yield (tonnes/Ha)"/>
    <m/>
    <s v=" "/>
    <s v=" "/>
    <s v=" "/>
    <s v=" "/>
    <s v=" "/>
  </r>
  <r>
    <x v="28"/>
    <n v="147"/>
    <x v="4"/>
    <n v="195"/>
    <s v="Yield (tonnes/Ha)"/>
    <m/>
    <s v=" "/>
    <s v=" "/>
    <s v=" "/>
    <s v=" "/>
    <s v=" "/>
  </r>
  <r>
    <x v="28"/>
    <n v="147"/>
    <x v="5"/>
    <n v="242"/>
    <s v="Yield (tonnes/Ha)"/>
    <m/>
    <n v="0.52727272727272723"/>
    <n v="0.53846153846153844"/>
    <n v="0.53846153846153844"/>
    <n v="0.46153846153846156"/>
    <n v="0.51600000000000001"/>
  </r>
  <r>
    <x v="28"/>
    <n v="147"/>
    <x v="6"/>
    <n v="201"/>
    <s v="Yield (tonnes/Ha)"/>
    <m/>
    <s v=" "/>
    <s v=" "/>
    <s v=" "/>
    <s v=" "/>
    <s v=" "/>
  </r>
  <r>
    <x v="28"/>
    <n v="147"/>
    <x v="7"/>
    <n v="56"/>
    <s v="Yield (tonnes/Ha)"/>
    <m/>
    <n v="2.2606306206284001"/>
    <n v="2.1053487406587323"/>
    <n v="2.1428571428571428"/>
    <n v="2.1428571428571428"/>
    <n v="2.1529372898812649"/>
  </r>
  <r>
    <x v="28"/>
    <n v="147"/>
    <x v="8"/>
    <n v="79"/>
    <s v="Yield (tonnes/Ha)"/>
    <m/>
    <n v="0.20288013553578993"/>
    <n v="0.24003254678600489"/>
    <n v="0.24489795918367346"/>
    <n v="0.24489795918367346"/>
    <n v="0.23346023253421133"/>
  </r>
  <r>
    <x v="28"/>
    <n v="147"/>
    <x v="9"/>
    <n v="197"/>
    <s v="Yield (tonnes/Ha)"/>
    <m/>
    <s v=" "/>
    <s v=" "/>
    <s v=" "/>
    <s v=" "/>
    <s v=" "/>
  </r>
  <r>
    <x v="28"/>
    <n v="147"/>
    <x v="10"/>
    <n v="489"/>
    <s v="Yield (tonnes/Ha)"/>
    <m/>
    <s v=" "/>
    <s v=" "/>
    <s v=" "/>
    <s v=" "/>
    <s v=" "/>
  </r>
  <r>
    <x v="28"/>
    <n v="147"/>
    <x v="11"/>
    <n v="27"/>
    <s v="Yield (tonnes/Ha)"/>
    <m/>
    <s v=" "/>
    <s v=" "/>
    <s v=" "/>
    <s v=" "/>
    <s v=" "/>
  </r>
  <r>
    <x v="28"/>
    <n v="147"/>
    <x v="12"/>
    <n v="83"/>
    <s v="Yield (tonnes/Ha)"/>
    <m/>
    <n v="0.32"/>
    <n v="0.3125"/>
    <n v="0.3125"/>
    <n v="0.3125"/>
    <n v="0.31404958677685951"/>
  </r>
  <r>
    <x v="28"/>
    <n v="147"/>
    <x v="13"/>
    <n v="122"/>
    <s v="Yield (tonnes/Ha)"/>
    <m/>
    <s v=" "/>
    <s v=" "/>
    <s v=" "/>
    <s v=" "/>
    <s v=" "/>
  </r>
  <r>
    <x v="28"/>
    <n v="147"/>
    <x v="14"/>
    <n v="15"/>
    <s v="Yield (tonnes/Ha)"/>
    <m/>
    <n v="4.5254724732949878"/>
    <n v="5.9308118081180812"/>
    <n v="5.9090909090909092"/>
    <n v="5.9090909090909092"/>
    <n v="5.5402132859364581"/>
  </r>
  <r>
    <x v="28"/>
    <n v="147"/>
    <x v="15"/>
    <n v="137"/>
    <s v="Yield (tonnes/Ha)"/>
    <m/>
    <s v=" "/>
    <s v=" "/>
    <s v=" "/>
    <s v=" "/>
    <s v=" "/>
  </r>
  <r>
    <x v="29"/>
    <n v="158"/>
    <x v="0"/>
    <n v="486"/>
    <s v="Yield (tonnes/Ha)"/>
    <m/>
    <s v=" "/>
    <s v=" "/>
    <s v=" "/>
    <s v=" "/>
    <s v=" "/>
  </r>
  <r>
    <x v="29"/>
    <n v="158"/>
    <x v="1"/>
    <n v="176"/>
    <s v="Yield (tonnes/Ha)"/>
    <m/>
    <n v="0.5"/>
    <n v="0.5"/>
    <n v="0.5"/>
    <n v="0.5"/>
    <n v="0.5"/>
  </r>
  <r>
    <x v="29"/>
    <n v="158"/>
    <x v="2"/>
    <n v="125"/>
    <s v="Yield (tonnes/Ha)"/>
    <m/>
    <n v="22.148148148148149"/>
    <n v="21.936507936507937"/>
    <n v="22.045454545454547"/>
    <n v="22.06"/>
    <n v="22.042918454935624"/>
  </r>
  <r>
    <x v="29"/>
    <n v="158"/>
    <x v="3"/>
    <n v="191"/>
    <s v="Yield (tonnes/Ha)"/>
    <m/>
    <n v="0.54838709677419351"/>
    <n v="0.54545454545454541"/>
    <n v="0.54545454545454541"/>
    <n v="0.54545454545454541"/>
    <n v="0.5461538461538461"/>
  </r>
  <r>
    <x v="29"/>
    <n v="158"/>
    <x v="4"/>
    <n v="195"/>
    <s v="Yield (tonnes/Ha)"/>
    <m/>
    <n v="0.16918280749357734"/>
    <n v="0.16886765270841336"/>
    <n v="0.2106740405006445"/>
    <n v="0.29639073035299451"/>
    <n v="0.21834258131456669"/>
  </r>
  <r>
    <x v="29"/>
    <n v="158"/>
    <x v="5"/>
    <n v="242"/>
    <s v="Yield (tonnes/Ha)"/>
    <m/>
    <n v="0.45045336787564766"/>
    <n v="0.4624242424242424"/>
    <n v="0.39346900495046866"/>
    <n v="0.45564245710808804"/>
    <n v="0.44220774801061791"/>
  </r>
  <r>
    <x v="29"/>
    <n v="158"/>
    <x v="6"/>
    <n v="201"/>
    <s v="Yield (tonnes/Ha)"/>
    <m/>
    <s v=" "/>
    <s v=" "/>
    <s v=" "/>
    <s v=" "/>
    <s v=" "/>
  </r>
  <r>
    <x v="29"/>
    <n v="158"/>
    <x v="7"/>
    <n v="56"/>
    <s v="Yield (tonnes/Ha)"/>
    <m/>
    <n v="0.90909090909090906"/>
    <n v="0.82758620689655171"/>
    <n v="1.0842696629213484"/>
    <n v="0.953125"/>
    <n v="1.0212765957446808"/>
  </r>
  <r>
    <x v="29"/>
    <n v="158"/>
    <x v="8"/>
    <n v="79"/>
    <s v="Yield (tonnes/Ha)"/>
    <m/>
    <n v="0.45002460170684944"/>
    <n v="0.48292281091270745"/>
    <n v="0.45086666043237966"/>
    <n v="0.51097541331693241"/>
    <n v="0.47495707805065868"/>
  </r>
  <r>
    <x v="29"/>
    <n v="158"/>
    <x v="9"/>
    <n v="197"/>
    <s v="Yield (tonnes/Ha)"/>
    <m/>
    <s v=" "/>
    <s v=" "/>
    <s v=" "/>
    <s v=" "/>
    <s v=" "/>
  </r>
  <r>
    <x v="29"/>
    <n v="158"/>
    <x v="10"/>
    <n v="489"/>
    <s v="Yield (tonnes/Ha)"/>
    <m/>
    <s v=" "/>
    <s v=" "/>
    <s v=" "/>
    <s v=" "/>
    <s v=" "/>
  </r>
  <r>
    <x v="29"/>
    <n v="158"/>
    <x v="11"/>
    <n v="27"/>
    <s v="Yield (tonnes/Ha)"/>
    <m/>
    <n v="3.9643944407677036"/>
    <n v="3.7082229371688116"/>
    <n v="3.1201248049921997"/>
    <n v="1.6057361807629458"/>
    <n v="3.0980269011357096"/>
  </r>
  <r>
    <x v="29"/>
    <n v="158"/>
    <x v="12"/>
    <n v="83"/>
    <s v="Yield (tonnes/Ha)"/>
    <m/>
    <n v="0.38112735201485909"/>
    <n v="0.34643534317888486"/>
    <n v="0.34352784774945605"/>
    <n v="0.42912316302818054"/>
    <n v="0.37631837340968954"/>
  </r>
  <r>
    <x v="29"/>
    <n v="158"/>
    <x v="13"/>
    <n v="122"/>
    <s v="Yield (tonnes/Ha)"/>
    <m/>
    <n v="16.096774193548388"/>
    <n v="16.087719298245613"/>
    <n v="15.987012987012987"/>
    <n v="16.829601628380342"/>
    <n v="16.178193490144942"/>
  </r>
  <r>
    <x v="29"/>
    <n v="158"/>
    <x v="14"/>
    <n v="15"/>
    <s v="Yield (tonnes/Ha)"/>
    <m/>
    <n v="1.5517241379310345"/>
    <n v="1.4992307692307691"/>
    <n v="1.5"/>
    <n v="1.4912280701754386"/>
    <n v="1.5108370044052863"/>
  </r>
  <r>
    <x v="29"/>
    <n v="158"/>
    <x v="15"/>
    <n v="137"/>
    <s v="Yield (tonnes/Ha)"/>
    <m/>
    <s v=" "/>
    <s v=" "/>
    <s v=" "/>
    <s v=" "/>
    <s v=" "/>
  </r>
  <r>
    <x v="30"/>
    <n v="159"/>
    <x v="0"/>
    <n v="486"/>
    <s v="Yield (tonnes/Ha)"/>
    <m/>
    <s v=" "/>
    <s v=" "/>
    <s v=" "/>
    <s v=" "/>
    <s v=" "/>
  </r>
  <r>
    <x v="30"/>
    <n v="159"/>
    <x v="1"/>
    <n v="176"/>
    <s v="Yield (tonnes/Ha)"/>
    <m/>
    <s v=" "/>
    <s v=" "/>
    <s v=" "/>
    <s v=" "/>
    <s v=" "/>
  </r>
  <r>
    <x v="30"/>
    <n v="159"/>
    <x v="2"/>
    <n v="125"/>
    <s v="Yield (tonnes/Ha)"/>
    <m/>
    <n v="10.990216816499206"/>
    <n v="12.0002624671916"/>
    <n v="11.202580645161291"/>
    <n v="11.800423504499735"/>
    <n v="11.497408986552967"/>
  </r>
  <r>
    <x v="30"/>
    <n v="159"/>
    <x v="3"/>
    <n v="191"/>
    <s v="Yield (tonnes/Ha)"/>
    <m/>
    <s v=" "/>
    <s v=" "/>
    <s v=" "/>
    <s v=" "/>
    <s v=" "/>
  </r>
  <r>
    <x v="30"/>
    <n v="159"/>
    <x v="4"/>
    <n v="195"/>
    <s v="Yield (tonnes/Ha)"/>
    <m/>
    <n v="0.67995169082125606"/>
    <n v="0.68996822514752609"/>
    <n v="0.62346916054330881"/>
    <n v="0.67987875961762645"/>
    <n v="0.66784024010158138"/>
  </r>
  <r>
    <x v="30"/>
    <n v="159"/>
    <x v="5"/>
    <n v="242"/>
    <s v="Yield (tonnes/Ha)"/>
    <m/>
    <n v="1.5903063557384545"/>
    <n v="1.7198741007194245"/>
    <n v="1.72"/>
    <n v="1.6956521739130435"/>
    <n v="1.6819818812213398"/>
  </r>
  <r>
    <x v="30"/>
    <n v="159"/>
    <x v="6"/>
    <n v="201"/>
    <s v="Yield (tonnes/Ha)"/>
    <m/>
    <s v=" "/>
    <s v=" "/>
    <s v=" "/>
    <s v=" "/>
    <s v=" "/>
  </r>
  <r>
    <x v="30"/>
    <n v="159"/>
    <x v="7"/>
    <n v="56"/>
    <s v="Yield (tonnes/Ha)"/>
    <m/>
    <n v="1.6597938144329898"/>
    <n v="1.8181818181818181"/>
    <n v="1.7048681541582149"/>
    <n v="1.9570871261378413"/>
    <n v="1.7866910946803638"/>
  </r>
  <r>
    <x v="30"/>
    <n v="159"/>
    <x v="8"/>
    <n v="79"/>
    <s v="Yield (tonnes/Ha)"/>
    <m/>
    <n v="1.5299893276414087"/>
    <n v="1.5499899416616374"/>
    <n v="1.6000791139240507"/>
    <n v="1.8482871125611746"/>
    <n v="1.6326977977161501"/>
  </r>
  <r>
    <x v="30"/>
    <n v="159"/>
    <x v="9"/>
    <n v="197"/>
    <s v="Yield (tonnes/Ha)"/>
    <m/>
    <s v=" "/>
    <s v=" "/>
    <s v=" "/>
    <s v=" "/>
    <s v=" "/>
  </r>
  <r>
    <x v="30"/>
    <n v="159"/>
    <x v="10"/>
    <n v="489"/>
    <s v="Yield (tonnes/Ha)"/>
    <m/>
    <n v="5.7964205816554806"/>
    <n v="6.0940919037199128"/>
    <n v="6.3101265822784809"/>
    <n v="5.9025974025974026"/>
    <n v="6.0293478260869566"/>
  </r>
  <r>
    <x v="30"/>
    <n v="159"/>
    <x v="11"/>
    <n v="27"/>
    <s v="Yield (tonnes/Ha)"/>
    <m/>
    <n v="1.430232558139535"/>
    <n v="1.483302752293578"/>
    <n v="1.2998776009791921"/>
    <n v="1.7544080604534005"/>
    <n v="1.4896538002387585"/>
  </r>
  <r>
    <x v="30"/>
    <n v="159"/>
    <x v="12"/>
    <n v="83"/>
    <s v="Yield (tonnes/Ha)"/>
    <m/>
    <n v="1.2600219659527732"/>
    <n v="1.3500273672687466"/>
    <n v="1.1594982078853047"/>
    <n v="1.2233162662465538"/>
    <n v="1.2464608107657973"/>
  </r>
  <r>
    <x v="30"/>
    <n v="159"/>
    <x v="13"/>
    <n v="122"/>
    <s v="Yield (tonnes/Ha)"/>
    <m/>
    <n v="3.2406471183013146"/>
    <n v="3.3907933398628796"/>
    <n v="2.1503094606542881"/>
    <n v="3"/>
    <n v="2.9237108547209796"/>
  </r>
  <r>
    <x v="30"/>
    <n v="159"/>
    <x v="14"/>
    <n v="15"/>
    <s v="Yield (tonnes/Ha)"/>
    <m/>
    <n v="1.1000000000000001"/>
    <n v="1.126984126984127"/>
    <n v="1.6923076923076923"/>
    <n v="1.65625"/>
    <n v="1.2928176795580111"/>
  </r>
  <r>
    <x v="30"/>
    <n v="159"/>
    <x v="15"/>
    <n v="137"/>
    <s v="Yield (tonnes/Ha)"/>
    <m/>
    <n v="11.498140006763611"/>
    <n v="12.098846787479406"/>
    <n v="9.9699007364713417"/>
    <n v="11.49983579638752"/>
    <n v="11.256003289473684"/>
  </r>
  <r>
    <x v="31"/>
    <n v="184"/>
    <x v="0"/>
    <n v="486"/>
    <s v="Yield (tonnes/Ha)"/>
    <m/>
    <n v="5"/>
    <n v="5"/>
    <n v="5"/>
    <n v="5"/>
    <n v="5"/>
  </r>
  <r>
    <x v="31"/>
    <n v="184"/>
    <x v="1"/>
    <n v="176"/>
    <s v="Yield (tonnes/Ha)"/>
    <m/>
    <n v="0.63781431798069765"/>
    <n v="0.79517987771514198"/>
    <n v="0.73111111111111116"/>
    <n v="0.77"/>
    <n v="0.73715611425562722"/>
  </r>
  <r>
    <x v="31"/>
    <n v="184"/>
    <x v="2"/>
    <n v="125"/>
    <s v="Yield (tonnes/Ha)"/>
    <m/>
    <n v="6.7560893391187093"/>
    <n v="6.4361433619384147"/>
    <n v="6.2320000000000002"/>
    <n v="6.5236066666666668"/>
    <n v="6.4844550332251343"/>
  </r>
  <r>
    <x v="31"/>
    <n v="184"/>
    <x v="3"/>
    <n v="191"/>
    <s v="Yield (tonnes/Ha)"/>
    <m/>
    <s v=" "/>
    <s v=" "/>
    <s v=" "/>
    <s v=" "/>
    <s v=" "/>
  </r>
  <r>
    <x v="31"/>
    <n v="184"/>
    <x v="4"/>
    <n v="195"/>
    <s v="Yield (tonnes/Ha)"/>
    <m/>
    <s v=" "/>
    <s v=" "/>
    <s v=" "/>
    <s v=" "/>
    <s v=" "/>
  </r>
  <r>
    <x v="31"/>
    <n v="184"/>
    <x v="5"/>
    <n v="242"/>
    <s v="Yield (tonnes/Ha)"/>
    <m/>
    <n v="0.63075385672350259"/>
    <n v="0.55692763645344534"/>
    <n v="0.58823529411764708"/>
    <n v="0.5736"/>
    <n v="0.58651581487421789"/>
  </r>
  <r>
    <x v="31"/>
    <n v="184"/>
    <x v="6"/>
    <n v="201"/>
    <s v="Yield (tonnes/Ha)"/>
    <m/>
    <s v=" "/>
    <s v=" "/>
    <s v=" "/>
    <s v=" "/>
    <s v=" "/>
  </r>
  <r>
    <x v="31"/>
    <n v="184"/>
    <x v="7"/>
    <n v="56"/>
    <s v="Yield (tonnes/Ha)"/>
    <m/>
    <n v="0.88894881170018281"/>
    <n v="0.79951408965829529"/>
    <n v="0.7846153846153846"/>
    <n v="0.79523809523809519"/>
    <n v="0.81183051063739287"/>
  </r>
  <r>
    <x v="31"/>
    <n v="184"/>
    <x v="8"/>
    <n v="79"/>
    <s v="Yield (tonnes/Ha)"/>
    <m/>
    <n v="0.8"/>
    <n v="0.8"/>
    <n v="0.8"/>
    <n v="0.8"/>
    <n v="0.8"/>
  </r>
  <r>
    <x v="31"/>
    <n v="184"/>
    <x v="9"/>
    <n v="197"/>
    <s v="Yield (tonnes/Ha)"/>
    <m/>
    <s v=" "/>
    <s v=" "/>
    <s v=" "/>
    <s v=" "/>
    <s v=" "/>
  </r>
  <r>
    <x v="31"/>
    <n v="184"/>
    <x v="10"/>
    <n v="489"/>
    <s v="Yield (tonnes/Ha)"/>
    <m/>
    <n v="7.1780562545155586"/>
    <n v="7.2437659366519789"/>
    <n v="7.0684210526315789"/>
    <n v="7.0378378378378379"/>
    <n v="7.1310369565732348"/>
  </r>
  <r>
    <x v="31"/>
    <n v="184"/>
    <x v="11"/>
    <n v="27"/>
    <s v="Yield (tonnes/Ha)"/>
    <m/>
    <n v="4.4673179140928028"/>
    <n v="4.4842525295710418"/>
    <n v="4.4285714285714288"/>
    <n v="4.4324324324324325"/>
    <n v="4.4516011644832609"/>
  </r>
  <r>
    <x v="31"/>
    <n v="184"/>
    <x v="12"/>
    <n v="83"/>
    <s v="Yield (tonnes/Ha)"/>
    <m/>
    <n v="1.1585659679157432"/>
    <n v="1.1003065215093542"/>
    <n v="1.0933333333333333"/>
    <n v="1.1076923076923078"/>
    <n v="1.1178878877331808"/>
  </r>
  <r>
    <x v="31"/>
    <n v="184"/>
    <x v="13"/>
    <n v="122"/>
    <s v="Yield (tonnes/Ha)"/>
    <m/>
    <n v="5.9629155838035093"/>
    <n v="5.7250617056548165"/>
    <n v="5.8"/>
    <n v="5.816901408450704"/>
    <n v="5.8287547855496094"/>
  </r>
  <r>
    <x v="31"/>
    <n v="184"/>
    <x v="14"/>
    <n v="15"/>
    <s v="Yield (tonnes/Ha)"/>
    <m/>
    <n v="0.90830815084654548"/>
    <n v="0.85099251262406406"/>
    <n v="0.86956521739130432"/>
    <n v="0.86956521739130432"/>
    <n v="0.87503355560566531"/>
  </r>
  <r>
    <x v="31"/>
    <n v="184"/>
    <x v="15"/>
    <n v="137"/>
    <s v="Yield (tonnes/Ha)"/>
    <m/>
    <n v="2.6666666666666665"/>
    <n v="2.6666666666666665"/>
    <n v="2.6923076923076925"/>
    <n v="2.645"/>
    <n v="2.6680000000000001"/>
  </r>
  <r>
    <x v="32"/>
    <n v="195"/>
    <x v="0"/>
    <n v="486"/>
    <s v="Yield (tonnes/Ha)"/>
    <m/>
    <n v="28.026624068157613"/>
    <n v="24.549918166939445"/>
    <n v="22.857142857142858"/>
    <n v="27.027027027027028"/>
    <n v="25.454671692124577"/>
  </r>
  <r>
    <x v="32"/>
    <n v="195"/>
    <x v="1"/>
    <n v="176"/>
    <s v="Yield (tonnes/Ha)"/>
    <m/>
    <s v=" "/>
    <s v=" "/>
    <s v=" "/>
    <s v=" "/>
    <s v=" "/>
  </r>
  <r>
    <x v="32"/>
    <n v="195"/>
    <x v="2"/>
    <n v="125"/>
    <s v="Yield (tonnes/Ha)"/>
    <m/>
    <n v="10.809792626728111"/>
    <n v="6.2084360871352242"/>
    <n v="5.033829676071055"/>
    <n v="8.1344993595689239"/>
    <n v="7.417386125469978"/>
  </r>
  <r>
    <x v="32"/>
    <n v="195"/>
    <x v="3"/>
    <n v="191"/>
    <s v="Yield (tonnes/Ha)"/>
    <m/>
    <s v=" "/>
    <s v=" "/>
    <s v=" "/>
    <s v=" "/>
    <s v=" "/>
  </r>
  <r>
    <x v="32"/>
    <n v="195"/>
    <x v="4"/>
    <n v="195"/>
    <s v="Yield (tonnes/Ha)"/>
    <m/>
    <n v="0.41854470566498581"/>
    <n v="0.27359894966453363"/>
    <n v="0.35428402191618541"/>
    <n v="0.46461279510775294"/>
    <n v="0.38776687555033412"/>
  </r>
  <r>
    <x v="32"/>
    <n v="195"/>
    <x v="5"/>
    <n v="242"/>
    <s v="Yield (tonnes/Ha)"/>
    <m/>
    <n v="0.91074510717915846"/>
    <n v="0.77487614932084059"/>
    <n v="0.5454508024604946"/>
    <n v="0.87377202175318425"/>
    <n v="0.79209188620109461"/>
  </r>
  <r>
    <x v="32"/>
    <n v="195"/>
    <x v="6"/>
    <n v="201"/>
    <s v="Yield (tonnes/Ha)"/>
    <m/>
    <s v=" "/>
    <s v=" "/>
    <s v=" "/>
    <s v=" "/>
    <s v=" "/>
  </r>
  <r>
    <x v="32"/>
    <n v="195"/>
    <x v="7"/>
    <n v="56"/>
    <s v="Yield (tonnes/Ha)"/>
    <m/>
    <n v="2.7961465054985002"/>
    <n v="1.3918719004146833"/>
    <n v="1.1008353678470324"/>
    <n v="1.8350799244401133"/>
    <n v="1.7941939392791888"/>
  </r>
  <r>
    <x v="32"/>
    <n v="195"/>
    <x v="8"/>
    <n v="79"/>
    <s v="Yield (tonnes/Ha)"/>
    <m/>
    <n v="0.75996393439756837"/>
    <n v="0.66061437022842107"/>
    <n v="0.46415156967907617"/>
    <n v="0.76749255052234056"/>
    <n v="0.67313088119092768"/>
  </r>
  <r>
    <x v="32"/>
    <n v="195"/>
    <x v="9"/>
    <n v="197"/>
    <s v="Yield (tonnes/Ha)"/>
    <m/>
    <s v=" "/>
    <s v=" "/>
    <s v=" "/>
    <s v=" "/>
    <s v=" "/>
  </r>
  <r>
    <x v="32"/>
    <n v="195"/>
    <x v="10"/>
    <n v="489"/>
    <s v="Yield (tonnes/Ha)"/>
    <m/>
    <s v=" "/>
    <s v=" "/>
    <s v=" "/>
    <s v=" "/>
    <s v=" "/>
  </r>
  <r>
    <x v="32"/>
    <n v="195"/>
    <x v="11"/>
    <n v="27"/>
    <s v="Yield (tonnes/Ha)"/>
    <m/>
    <n v="2.8541915953323311"/>
    <n v="2.2401190070204735"/>
    <n v="2.407846897101305"/>
    <n v="3.2571791045967013"/>
    <n v="2.75750211735147"/>
  </r>
  <r>
    <x v="32"/>
    <n v="195"/>
    <x v="12"/>
    <n v="83"/>
    <s v="Yield (tonnes/Ha)"/>
    <m/>
    <n v="0.96524840286110758"/>
    <n v="0.76072373839296381"/>
    <n v="0.64587381909837804"/>
    <n v="1.0088970184157853"/>
    <n v="0.86510515073193428"/>
  </r>
  <r>
    <x v="32"/>
    <n v="195"/>
    <x v="13"/>
    <n v="122"/>
    <s v="Yield (tonnes/Ha)"/>
    <m/>
    <n v="25.008093525179856"/>
    <n v="25.025185185185187"/>
    <n v="25.333333333333332"/>
    <n v="25"/>
    <n v="25.097626752966558"/>
  </r>
  <r>
    <x v="32"/>
    <n v="195"/>
    <x v="14"/>
    <n v="15"/>
    <s v="Yield (tonnes/Ha)"/>
    <m/>
    <s v=" "/>
    <s v=" "/>
    <s v=" "/>
    <s v=" "/>
    <s v=" "/>
  </r>
  <r>
    <x v="32"/>
    <n v="195"/>
    <x v="15"/>
    <n v="137"/>
    <s v="Yield (tonnes/Ha)"/>
    <m/>
    <s v=" "/>
    <s v=" "/>
    <s v=" "/>
    <s v=" "/>
    <s v=" "/>
  </r>
  <r>
    <x v="33"/>
    <n v="197"/>
    <x v="0"/>
    <n v="486"/>
    <s v="Yield (tonnes/Ha)"/>
    <m/>
    <s v=" "/>
    <s v=" "/>
    <s v=" "/>
    <s v=" "/>
    <s v=" "/>
  </r>
  <r>
    <x v="33"/>
    <n v="197"/>
    <x v="1"/>
    <n v="176"/>
    <s v="Yield (tonnes/Ha)"/>
    <m/>
    <s v=" "/>
    <s v=" "/>
    <s v=" "/>
    <s v=" "/>
    <s v=" "/>
  </r>
  <r>
    <x v="33"/>
    <n v="197"/>
    <x v="2"/>
    <n v="125"/>
    <s v="Yield (tonnes/Ha)"/>
    <m/>
    <n v="5"/>
    <n v="5"/>
    <n v="5"/>
    <n v="5"/>
    <n v="5"/>
  </r>
  <r>
    <x v="33"/>
    <n v="197"/>
    <x v="3"/>
    <n v="191"/>
    <s v="Yield (tonnes/Ha)"/>
    <m/>
    <s v=" "/>
    <s v=" "/>
    <s v=" "/>
    <s v=" "/>
    <s v=" "/>
  </r>
  <r>
    <x v="33"/>
    <n v="197"/>
    <x v="4"/>
    <n v="195"/>
    <s v="Yield (tonnes/Ha)"/>
    <m/>
    <s v=" "/>
    <s v=" "/>
    <s v=" "/>
    <s v=" "/>
    <s v=" "/>
  </r>
  <r>
    <x v="33"/>
    <n v="197"/>
    <x v="5"/>
    <n v="242"/>
    <s v="Yield (tonnes/Ha)"/>
    <m/>
    <n v="0.76445255474452556"/>
    <n v="0.76800000000000002"/>
    <n v="0.76666666666666672"/>
    <n v="0.76666666666666672"/>
    <n v="0.7664906303236797"/>
  </r>
  <r>
    <x v="33"/>
    <n v="197"/>
    <x v="6"/>
    <n v="201"/>
    <s v="Yield (tonnes/Ha)"/>
    <m/>
    <s v=" "/>
    <s v=" "/>
    <s v=" "/>
    <s v=" "/>
    <s v=" "/>
  </r>
  <r>
    <x v="33"/>
    <n v="197"/>
    <x v="7"/>
    <n v="56"/>
    <s v="Yield (tonnes/Ha)"/>
    <m/>
    <n v="0.976275"/>
    <n v="0.81355"/>
    <n v="0.8"/>
    <n v="0.8"/>
    <n v="0.83574545454545457"/>
  </r>
  <r>
    <x v="33"/>
    <n v="197"/>
    <x v="8"/>
    <n v="79"/>
    <s v="Yield (tonnes/Ha)"/>
    <m/>
    <n v="1"/>
    <n v="1"/>
    <n v="1"/>
    <n v="1"/>
    <n v="1"/>
  </r>
  <r>
    <x v="33"/>
    <n v="197"/>
    <x v="9"/>
    <n v="197"/>
    <s v="Yield (tonnes/Ha)"/>
    <m/>
    <s v=" "/>
    <s v=" "/>
    <s v=" "/>
    <s v=" "/>
    <s v=" "/>
  </r>
  <r>
    <x v="33"/>
    <n v="197"/>
    <x v="10"/>
    <n v="489"/>
    <s v="Yield (tonnes/Ha)"/>
    <m/>
    <n v="5.2238805970149258"/>
    <n v="5.211267605633803"/>
    <n v="5.211267605633803"/>
    <n v="5.211267605633803"/>
    <n v="5.2142857142857144"/>
  </r>
  <r>
    <x v="33"/>
    <n v="197"/>
    <x v="11"/>
    <n v="27"/>
    <s v="Yield (tonnes/Ha)"/>
    <m/>
    <n v="1.010958904109589"/>
    <n v="1.0623199999999999"/>
    <n v="1"/>
    <n v="1"/>
    <n v="1.0188525469168901"/>
  </r>
  <r>
    <x v="33"/>
    <n v="197"/>
    <x v="12"/>
    <n v="83"/>
    <s v="Yield (tonnes/Ha)"/>
    <m/>
    <n v="1.0454545454545454"/>
    <n v="1.0454545454545454"/>
    <n v="1.0454545454545454"/>
    <n v="1.0454545454545454"/>
    <n v="1.0454545454545454"/>
  </r>
  <r>
    <x v="33"/>
    <n v="197"/>
    <x v="13"/>
    <n v="122"/>
    <s v="Yield (tonnes/Ha)"/>
    <m/>
    <n v="2.4545454545454546"/>
    <n v="2.5"/>
    <n v="2.5"/>
    <n v="2.5"/>
    <n v="2.4893617021276597"/>
  </r>
  <r>
    <x v="33"/>
    <n v="197"/>
    <x v="14"/>
    <n v="15"/>
    <s v="Yield (tonnes/Ha)"/>
    <m/>
    <s v=" "/>
    <s v=" "/>
    <s v=" "/>
    <s v=" "/>
    <s v=" "/>
  </r>
  <r>
    <x v="33"/>
    <n v="197"/>
    <x v="15"/>
    <n v="137"/>
    <s v="Yield (tonnes/Ha)"/>
    <m/>
    <s v=" "/>
    <s v=" "/>
    <s v=" "/>
    <s v=" "/>
    <s v=" "/>
  </r>
  <r>
    <x v="34"/>
    <n v="201"/>
    <x v="0"/>
    <n v="486"/>
    <s v="Yield (tonnes/Ha)"/>
    <m/>
    <n v="17.272727272727273"/>
    <n v="17.272727272727273"/>
    <n v="17.272727272727273"/>
    <n v="17.272727272727273"/>
    <n v="17.272727272727273"/>
  </r>
  <r>
    <x v="34"/>
    <n v="201"/>
    <x v="1"/>
    <n v="176"/>
    <s v="Yield (tonnes/Ha)"/>
    <m/>
    <n v="0.27611940298507465"/>
    <n v="0.27692307692307694"/>
    <n v="0.27692307692307694"/>
    <n v="0.27692307692307694"/>
    <n v="0.27671755725190839"/>
  </r>
  <r>
    <x v="34"/>
    <n v="201"/>
    <x v="2"/>
    <n v="125"/>
    <s v="Yield (tonnes/Ha)"/>
    <m/>
    <n v="9.7701149425287355"/>
    <n v="9.6470588235294112"/>
    <n v="9.5348837209302317"/>
    <n v="9.5348837209302317"/>
    <n v="9.6220930232558146"/>
  </r>
  <r>
    <x v="34"/>
    <n v="201"/>
    <x v="3"/>
    <n v="191"/>
    <s v="Yield (tonnes/Ha)"/>
    <m/>
    <s v=" "/>
    <s v=" "/>
    <s v=" "/>
    <s v=" "/>
    <s v=" "/>
  </r>
  <r>
    <x v="34"/>
    <n v="201"/>
    <x v="4"/>
    <n v="195"/>
    <s v="Yield (tonnes/Ha)"/>
    <m/>
    <s v=" "/>
    <s v=" "/>
    <s v=" "/>
    <s v=" "/>
    <s v=" "/>
  </r>
  <r>
    <x v="34"/>
    <n v="201"/>
    <x v="5"/>
    <n v="242"/>
    <s v="Yield (tonnes/Ha)"/>
    <m/>
    <n v="0.85"/>
    <n v="1.0204081632653061"/>
    <n v="1.0377358490566038"/>
    <n v="1.0377358490566038"/>
    <n v="0.96078431372549022"/>
  </r>
  <r>
    <x v="34"/>
    <n v="201"/>
    <x v="6"/>
    <n v="201"/>
    <s v="Yield (tonnes/Ha)"/>
    <m/>
    <s v=" "/>
    <s v=" "/>
    <s v=" "/>
    <s v=" "/>
    <s v=" "/>
  </r>
  <r>
    <x v="34"/>
    <n v="201"/>
    <x v="7"/>
    <n v="56"/>
    <s v="Yield (tonnes/Ha)"/>
    <m/>
    <n v="0.68965517241379315"/>
    <n v="0.4127659574468085"/>
    <n v="0.42127659574468085"/>
    <n v="0.42127659574468085"/>
    <n v="0.49748743718592964"/>
  </r>
  <r>
    <x v="34"/>
    <n v="201"/>
    <x v="8"/>
    <n v="79"/>
    <s v="Yield (tonnes/Ha)"/>
    <m/>
    <s v=" "/>
    <s v=" "/>
    <s v=" "/>
    <s v=" "/>
    <s v=" "/>
  </r>
  <r>
    <x v="34"/>
    <n v="201"/>
    <x v="9"/>
    <n v="197"/>
    <s v="Yield (tonnes/Ha)"/>
    <m/>
    <s v=" "/>
    <s v=" "/>
    <s v=" "/>
    <s v=" "/>
    <s v=" "/>
  </r>
  <r>
    <x v="34"/>
    <n v="201"/>
    <x v="10"/>
    <n v="489"/>
    <s v="Yield (tonnes/Ha)"/>
    <m/>
    <s v=" "/>
    <s v=" "/>
    <s v=" "/>
    <s v=" "/>
    <s v=" "/>
  </r>
  <r>
    <x v="34"/>
    <n v="201"/>
    <x v="11"/>
    <n v="27"/>
    <s v="Yield (tonnes/Ha)"/>
    <m/>
    <n v="6"/>
    <n v="6"/>
    <n v="6.1538461538461542"/>
    <n v="6.1538461538461542"/>
    <n v="6.0714285714285712"/>
  </r>
  <r>
    <x v="34"/>
    <n v="201"/>
    <x v="12"/>
    <n v="83"/>
    <s v="Yield (tonnes/Ha)"/>
    <m/>
    <n v="0.31818181818181818"/>
    <n v="0.33957845433255268"/>
    <n v="0.34782608695652173"/>
    <n v="0.34782608695652173"/>
    <n v="0.33534287867370005"/>
  </r>
  <r>
    <x v="34"/>
    <n v="201"/>
    <x v="13"/>
    <n v="122"/>
    <s v="Yield (tonnes/Ha)"/>
    <m/>
    <n v="10"/>
    <n v="9.3333333333333339"/>
    <n v="9.3333333333333339"/>
    <n v="9.3333333333333339"/>
    <n v="9.5081967213114762"/>
  </r>
  <r>
    <x v="34"/>
    <n v="201"/>
    <x v="14"/>
    <n v="15"/>
    <s v="Yield (tonnes/Ha)"/>
    <m/>
    <n v="0.38709677419354838"/>
    <n v="0.36923076923076925"/>
    <n v="0.37307692307692308"/>
    <n v="0.37307692307692308"/>
    <n v="0.37614678899082571"/>
  </r>
  <r>
    <x v="34"/>
    <n v="201"/>
    <x v="15"/>
    <n v="137"/>
    <s v="Yield (tonnes/Ha)"/>
    <m/>
    <s v=" "/>
    <s v=" "/>
    <s v=" "/>
    <s v=" "/>
    <s v=" "/>
  </r>
  <r>
    <x v="35"/>
    <n v="206"/>
    <x v="0"/>
    <n v="486"/>
    <s v="Yield (tonnes/Ha)"/>
    <m/>
    <n v="32.608695652173914"/>
    <n v="32.173913043478258"/>
    <n v="32.173913043478258"/>
    <n v="32.173913043478258"/>
    <n v="32.282608695652172"/>
  </r>
  <r>
    <x v="35"/>
    <n v="206"/>
    <x v="1"/>
    <n v="176"/>
    <s v="Yield (tonnes/Ha)"/>
    <m/>
    <n v="2.271645343647724"/>
    <n v="2.2716349592333001"/>
    <n v="2.2714906745197028"/>
    <n v="2.2213511041421663"/>
    <n v="2.258097343580026"/>
  </r>
  <r>
    <x v="35"/>
    <n v="206"/>
    <x v="2"/>
    <n v="125"/>
    <s v="Yield (tonnes/Ha)"/>
    <m/>
    <n v="1.721311475409836"/>
    <n v="1.7333333333333334"/>
    <n v="1.6666666666666667"/>
    <n v="1.6666666666666667"/>
    <n v="1.6970954356846473"/>
  </r>
  <r>
    <x v="35"/>
    <n v="206"/>
    <x v="3"/>
    <n v="191"/>
    <s v="Yield (tonnes/Ha)"/>
    <m/>
    <n v="1.7851829812555786"/>
    <n v="1.788040260509177"/>
    <n v="1.7851239669421488"/>
    <n v="2.1560172481379851"/>
    <n v="1.8875550937040886"/>
  </r>
  <r>
    <x v="35"/>
    <n v="206"/>
    <x v="4"/>
    <n v="195"/>
    <s v="Yield (tonnes/Ha)"/>
    <m/>
    <n v="0.16666666666666666"/>
    <n v="0.17254901960784313"/>
    <n v="0.18630136986301371"/>
    <n v="0.4206789643229662"/>
    <n v="0.28948633438593041"/>
  </r>
  <r>
    <x v="35"/>
    <n v="206"/>
    <x v="5"/>
    <n v="242"/>
    <s v="Yield (tonnes/Ha)"/>
    <m/>
    <n v="0.54088913853002973"/>
    <n v="0.93342729274129932"/>
    <n v="0.94327473545659346"/>
    <n v="0.75069643870028868"/>
    <n v="0.75780466402223412"/>
  </r>
  <r>
    <x v="35"/>
    <n v="206"/>
    <x v="6"/>
    <n v="201"/>
    <s v="Yield (tonnes/Ha)"/>
    <m/>
    <s v=" "/>
    <s v=" "/>
    <s v=" "/>
    <s v=" "/>
    <s v=" "/>
  </r>
  <r>
    <x v="35"/>
    <n v="206"/>
    <x v="7"/>
    <n v="56"/>
    <s v="Yield (tonnes/Ha)"/>
    <m/>
    <n v="1.0204081632653061"/>
    <n v="1.046396651530715"/>
    <n v="1.9090735538767829"/>
    <n v="2.0213875847678664"/>
    <n v="1.3843998543898162"/>
  </r>
  <r>
    <x v="35"/>
    <n v="206"/>
    <x v="8"/>
    <n v="79"/>
    <s v="Yield (tonnes/Ha)"/>
    <m/>
    <n v="0.33214444939812748"/>
    <n v="0.30223885108042553"/>
    <n v="0.34273412271259418"/>
    <n v="0.30911039657020367"/>
    <n v="0.3216397868744903"/>
  </r>
  <r>
    <x v="35"/>
    <n v="206"/>
    <x v="9"/>
    <n v="197"/>
    <s v="Yield (tonnes/Ha)"/>
    <m/>
    <s v=" "/>
    <s v=" "/>
    <s v=" "/>
    <s v=" "/>
    <s v=" "/>
  </r>
  <r>
    <x v="35"/>
    <n v="206"/>
    <x v="10"/>
    <n v="489"/>
    <s v="Yield (tonnes/Ha)"/>
    <m/>
    <s v=" "/>
    <s v=" "/>
    <s v=" "/>
    <s v=" "/>
    <s v=" "/>
  </r>
  <r>
    <x v="35"/>
    <n v="206"/>
    <x v="11"/>
    <n v="27"/>
    <s v="Yield (tonnes/Ha)"/>
    <m/>
    <n v="3.4013605442176869"/>
    <n v="3.6707609769871525"/>
    <n v="3.68"/>
    <n v="4.4629574531389471"/>
    <n v="3.8172353961827645"/>
  </r>
  <r>
    <x v="35"/>
    <n v="206"/>
    <x v="12"/>
    <n v="83"/>
    <s v="Yield (tonnes/Ha)"/>
    <m/>
    <n v="0.50704716491501234"/>
    <n v="0.66718886363566277"/>
    <n v="0.76637456844480689"/>
    <n v="0.58450024398239697"/>
    <n v="0.61700160345143851"/>
  </r>
  <r>
    <x v="35"/>
    <n v="206"/>
    <x v="13"/>
    <n v="122"/>
    <s v="Yield (tonnes/Ha)"/>
    <m/>
    <n v="13.333333333333334"/>
    <n v="13.384615384615385"/>
    <n v="13.384615384615385"/>
    <n v="13.384615384615385"/>
    <n v="13.371647509578544"/>
  </r>
  <r>
    <x v="35"/>
    <n v="206"/>
    <x v="14"/>
    <n v="15"/>
    <s v="Yield (tonnes/Ha)"/>
    <m/>
    <n v="2.4615384615384617"/>
    <n v="3.8319882233665363"/>
    <n v="2.8258031368878158"/>
    <n v="1.9457703526915937"/>
    <n v="2.6629224363319453"/>
  </r>
  <r>
    <x v="35"/>
    <n v="206"/>
    <x v="15"/>
    <n v="137"/>
    <s v="Yield (tonnes/Ha)"/>
    <m/>
    <n v="2.4"/>
    <n v="2.4035087719298245"/>
    <n v="2.4035087719298245"/>
    <n v="2.4035087719298245"/>
    <n v="2.4026258205689279"/>
  </r>
  <r>
    <x v="36"/>
    <n v="209"/>
    <x v="0"/>
    <n v="486"/>
    <s v="Yield (tonnes/Ha)"/>
    <m/>
    <n v="4"/>
    <n v="4.2857142857142856"/>
    <n v="4.166666666666667"/>
    <n v="4.166666666666667"/>
    <n v="4.166666666666667"/>
  </r>
  <r>
    <x v="36"/>
    <n v="209"/>
    <x v="1"/>
    <n v="176"/>
    <s v="Yield (tonnes/Ha)"/>
    <m/>
    <n v="0.31578947368421051"/>
    <n v="0.31578947368421051"/>
    <n v="0.31578947368421051"/>
    <n v="0.31578947368421051"/>
    <n v="0.31578947368421051"/>
  </r>
  <r>
    <x v="36"/>
    <n v="209"/>
    <x v="2"/>
    <n v="125"/>
    <s v="Yield (tonnes/Ha)"/>
    <m/>
    <s v=" "/>
    <s v=" "/>
    <s v=" "/>
    <s v=" "/>
    <s v=" "/>
  </r>
  <r>
    <x v="36"/>
    <n v="209"/>
    <x v="3"/>
    <n v="191"/>
    <s v="Yield (tonnes/Ha)"/>
    <m/>
    <s v=" "/>
    <s v=" "/>
    <s v=" "/>
    <s v=" "/>
    <s v=" "/>
  </r>
  <r>
    <x v="36"/>
    <n v="209"/>
    <x v="4"/>
    <n v="195"/>
    <s v="Yield (tonnes/Ha)"/>
    <m/>
    <n v="0.42222222222222222"/>
    <n v="0.41176470588235292"/>
    <n v="0.41176470588235292"/>
    <n v="0.41176470588235292"/>
    <n v="0.41449275362318838"/>
  </r>
  <r>
    <x v="36"/>
    <n v="209"/>
    <x v="5"/>
    <n v="242"/>
    <s v="Yield (tonnes/Ha)"/>
    <m/>
    <n v="0.7678571428571429"/>
    <n v="0.74545454545454548"/>
    <n v="0.74545454545454548"/>
    <n v="0.74545454545454548"/>
    <n v="0.75113122171945701"/>
  </r>
  <r>
    <x v="36"/>
    <n v="209"/>
    <x v="6"/>
    <n v="201"/>
    <s v="Yield (tonnes/Ha)"/>
    <m/>
    <s v=" "/>
    <s v=" "/>
    <s v=" "/>
    <s v=" "/>
    <s v=" "/>
  </r>
  <r>
    <x v="36"/>
    <n v="209"/>
    <x v="7"/>
    <n v="56"/>
    <s v="Yield (tonnes/Ha)"/>
    <m/>
    <n v="1.3210456357997342"/>
    <n v="1.4290549890362549"/>
    <n v="0.55200489358560612"/>
    <n v="0.55200489358560612"/>
    <n v="0.97876558905436495"/>
  </r>
  <r>
    <x v="36"/>
    <n v="209"/>
    <x v="8"/>
    <n v="79"/>
    <s v="Yield (tonnes/Ha)"/>
    <m/>
    <s v=" "/>
    <s v=" "/>
    <s v=" "/>
    <s v=" "/>
    <s v=" "/>
  </r>
  <r>
    <x v="36"/>
    <n v="209"/>
    <x v="9"/>
    <n v="197"/>
    <s v="Yield (tonnes/Ha)"/>
    <m/>
    <s v=" "/>
    <s v=" "/>
    <s v=" "/>
    <s v=" "/>
    <s v=" "/>
  </r>
  <r>
    <x v="36"/>
    <n v="209"/>
    <x v="10"/>
    <n v="489"/>
    <s v="Yield (tonnes/Ha)"/>
    <m/>
    <s v=" "/>
    <s v=" "/>
    <s v=" "/>
    <s v=" "/>
    <s v=" "/>
  </r>
  <r>
    <x v="36"/>
    <n v="209"/>
    <x v="11"/>
    <n v="27"/>
    <s v="Yield (tonnes/Ha)"/>
    <m/>
    <n v="3.4"/>
    <n v="3.4"/>
    <n v="3.4"/>
    <n v="3.4"/>
    <n v="3.4"/>
  </r>
  <r>
    <x v="36"/>
    <n v="209"/>
    <x v="12"/>
    <n v="83"/>
    <s v="Yield (tonnes/Ha)"/>
    <m/>
    <n v="0.6"/>
    <n v="0.6"/>
    <n v="0.6"/>
    <n v="0.6"/>
    <n v="0.6"/>
  </r>
  <r>
    <x v="36"/>
    <n v="209"/>
    <x v="13"/>
    <n v="122"/>
    <s v="Yield (tonnes/Ha)"/>
    <m/>
    <n v="1.7931034482758621"/>
    <n v="1.7692307692307692"/>
    <n v="1.7692307692307692"/>
    <n v="1.7692307692307692"/>
    <n v="1.7757009345794392"/>
  </r>
  <r>
    <x v="36"/>
    <n v="209"/>
    <x v="14"/>
    <n v="15"/>
    <s v="Yield (tonnes/Ha)"/>
    <m/>
    <n v="1.5"/>
    <n v="1.5"/>
    <n v="1.4772727272727273"/>
    <n v="1.4772727272727273"/>
    <n v="1.4880952380952381"/>
  </r>
  <r>
    <x v="36"/>
    <n v="209"/>
    <x v="15"/>
    <n v="137"/>
    <s v="Yield (tonnes/Ha)"/>
    <m/>
    <s v=" "/>
    <s v=" "/>
    <s v=" "/>
    <s v=" "/>
    <s v=" "/>
  </r>
  <r>
    <x v="37"/>
    <n v="217"/>
    <x v="0"/>
    <n v="486"/>
    <s v="Yield (tonnes/Ha)"/>
    <m/>
    <n v="10.882352941176471"/>
    <n v="10.571428571428571"/>
    <n v="10.857142857142858"/>
    <n v="10.833333333333334"/>
    <n v="10.785714285714286"/>
  </r>
  <r>
    <x v="37"/>
    <n v="217"/>
    <x v="1"/>
    <n v="176"/>
    <s v="Yield (tonnes/Ha)"/>
    <m/>
    <n v="0.39423504623668498"/>
    <n v="0.27848882279422232"/>
    <n v="0.35050535987748849"/>
    <n v="0.36252111389511177"/>
    <n v="0.34530170932158372"/>
  </r>
  <r>
    <x v="37"/>
    <n v="217"/>
    <x v="2"/>
    <n v="125"/>
    <s v="Yield (tonnes/Ha)"/>
    <m/>
    <n v="5.9767868158984756"/>
    <n v="5.6182715398582559"/>
    <n v="6.100715677842393"/>
    <n v="6.902851994045287"/>
    <n v="6.1451636245408068"/>
  </r>
  <r>
    <x v="37"/>
    <n v="217"/>
    <x v="3"/>
    <n v="191"/>
    <s v="Yield (tonnes/Ha)"/>
    <m/>
    <s v=" "/>
    <s v=" "/>
    <s v=" "/>
    <s v=" "/>
    <s v=" "/>
  </r>
  <r>
    <x v="37"/>
    <n v="217"/>
    <x v="4"/>
    <n v="195"/>
    <s v="Yield (tonnes/Ha)"/>
    <m/>
    <s v=" "/>
    <s v=" "/>
    <s v=" "/>
    <s v=" "/>
    <s v=" "/>
  </r>
  <r>
    <x v="37"/>
    <n v="217"/>
    <x v="5"/>
    <n v="242"/>
    <s v="Yield (tonnes/Ha)"/>
    <m/>
    <n v="0.62467083761322251"/>
    <n v="0.75458107640889704"/>
    <n v="0.64100278154197277"/>
    <n v="0.66471985110069953"/>
    <n v="0.67009352052317928"/>
  </r>
  <r>
    <x v="37"/>
    <n v="217"/>
    <x v="6"/>
    <n v="201"/>
    <s v="Yield (tonnes/Ha)"/>
    <m/>
    <s v=" "/>
    <s v=" "/>
    <s v=" "/>
    <s v=" "/>
    <s v=" "/>
  </r>
  <r>
    <x v="37"/>
    <n v="217"/>
    <x v="7"/>
    <n v="56"/>
    <s v="Yield (tonnes/Ha)"/>
    <m/>
    <n v="1.1576660713230715"/>
    <n v="1.1551030647300928"/>
    <n v="1.1663847093703807"/>
    <n v="1.2219654128393287"/>
    <n v="1.1759966384338703"/>
  </r>
  <r>
    <x v="37"/>
    <n v="217"/>
    <x v="8"/>
    <n v="79"/>
    <s v="Yield (tonnes/Ha)"/>
    <m/>
    <n v="0.82088476965613921"/>
    <n v="0.66429276440665097"/>
    <n v="0.69510964308652168"/>
    <n v="0.60953680977568936"/>
    <n v="0.68703534830522883"/>
  </r>
  <r>
    <x v="37"/>
    <n v="217"/>
    <x v="9"/>
    <n v="197"/>
    <s v="Yield (tonnes/Ha)"/>
    <m/>
    <s v=" "/>
    <s v=" "/>
    <s v=" "/>
    <s v=" "/>
    <s v=" "/>
  </r>
  <r>
    <x v="37"/>
    <n v="217"/>
    <x v="10"/>
    <n v="489"/>
    <s v="Yield (tonnes/Ha)"/>
    <m/>
    <s v=" "/>
    <s v=" "/>
    <s v=" "/>
    <s v=" "/>
    <s v=" "/>
  </r>
  <r>
    <x v="37"/>
    <n v="217"/>
    <x v="11"/>
    <n v="27"/>
    <s v="Yield (tonnes/Ha)"/>
    <m/>
    <n v="2.2089561289148953"/>
    <n v="2.4829606483741822"/>
    <n v="2.2836089583206198"/>
    <n v="2.1930558591188682"/>
    <n v="2.2895406475911817"/>
  </r>
  <r>
    <x v="37"/>
    <n v="217"/>
    <x v="12"/>
    <n v="83"/>
    <s v="Yield (tonnes/Ha)"/>
    <m/>
    <n v="0.98224603825397128"/>
    <n v="1.0264508762810041"/>
    <n v="0.97644076295897331"/>
    <n v="0.98257078721799951"/>
    <n v="0.99182758628604484"/>
  </r>
  <r>
    <x v="37"/>
    <n v="217"/>
    <x v="13"/>
    <n v="122"/>
    <s v="Yield (tonnes/Ha)"/>
    <m/>
    <n v="3.0252206809583857"/>
    <n v="7.4020270270270272"/>
    <n v="8.75"/>
    <n v="7.3684210526315788"/>
    <n v="5.9012219959266803"/>
  </r>
  <r>
    <x v="37"/>
    <n v="217"/>
    <x v="14"/>
    <n v="15"/>
    <s v="Yield (tonnes/Ha)"/>
    <m/>
    <s v=" "/>
    <s v=" "/>
    <s v=" "/>
    <s v=" "/>
    <s v=" "/>
  </r>
  <r>
    <x v="37"/>
    <n v="217"/>
    <x v="15"/>
    <n v="137"/>
    <s v="Yield (tonnes/Ha)"/>
    <m/>
    <n v="10.151326512918329"/>
    <n v="10.308651196759952"/>
    <n v="10.573691142011732"/>
    <n v="10.203677940353401"/>
    <n v="10.308059669007777"/>
  </r>
  <r>
    <x v="38"/>
    <n v="226"/>
    <x v="0"/>
    <n v="486"/>
    <s v="Yield (tonnes/Ha)"/>
    <m/>
    <n v="4.5555555555555554"/>
    <n v="4.5555555555555554"/>
    <n v="4.5555555555555554"/>
    <n v="4.5555555555555554"/>
    <n v="4.5555555555555554"/>
  </r>
  <r>
    <x v="38"/>
    <n v="226"/>
    <x v="1"/>
    <n v="176"/>
    <s v="Yield (tonnes/Ha)"/>
    <m/>
    <n v="0.57729468599033817"/>
    <n v="0.49941107184923439"/>
    <n v="0.5"/>
    <n v="0.49107142857142855"/>
    <n v="0.51611966308451929"/>
  </r>
  <r>
    <x v="38"/>
    <n v="226"/>
    <x v="2"/>
    <n v="125"/>
    <s v="Yield (tonnes/Ha)"/>
    <m/>
    <n v="14.408268733850129"/>
    <n v="12.997361477572559"/>
    <n v="12.883419689119171"/>
    <n v="12.743718592964823"/>
    <n v="13.256129032258064"/>
  </r>
  <r>
    <x v="38"/>
    <n v="226"/>
    <x v="3"/>
    <n v="191"/>
    <s v="Yield (tonnes/Ha)"/>
    <m/>
    <n v="0.52380952380952384"/>
    <n v="0.52380952380952384"/>
    <n v="0.52380952380952384"/>
    <n v="0.52380952380952384"/>
    <n v="0.52380952380952384"/>
  </r>
  <r>
    <x v="38"/>
    <n v="226"/>
    <x v="4"/>
    <n v="195"/>
    <s v="Yield (tonnes/Ha)"/>
    <m/>
    <n v="1"/>
    <n v="1"/>
    <n v="1.0416666666666667"/>
    <n v="1.0675675675675675"/>
    <n v="1.0277777777777777"/>
  </r>
  <r>
    <x v="38"/>
    <n v="226"/>
    <x v="5"/>
    <n v="242"/>
    <s v="Yield (tonnes/Ha)"/>
    <m/>
    <n v="0.70666666666666667"/>
    <n v="0.66956521739130437"/>
    <n v="0.7021276595744681"/>
    <n v="0.70901639344262291"/>
    <n v="0.69700214132762317"/>
  </r>
  <r>
    <x v="38"/>
    <n v="226"/>
    <x v="6"/>
    <n v="201"/>
    <s v="Yield (tonnes/Ha)"/>
    <m/>
    <s v=" "/>
    <s v=" "/>
    <s v=" "/>
    <s v=" "/>
    <s v=" "/>
  </r>
  <r>
    <x v="38"/>
    <n v="226"/>
    <x v="7"/>
    <n v="56"/>
    <s v="Yield (tonnes/Ha)"/>
    <m/>
    <n v="1.5"/>
    <n v="1.5360195360195361"/>
    <n v="1.4952606635071091"/>
    <n v="1.468677494199536"/>
    <n v="1.4995461422087746"/>
  </r>
  <r>
    <x v="38"/>
    <n v="226"/>
    <x v="8"/>
    <n v="79"/>
    <s v="Yield (tonnes/Ha)"/>
    <m/>
    <n v="1.6"/>
    <n v="1.6013986013986015"/>
    <n v="1.6750572082379862"/>
    <n v="1.7477678571428572"/>
    <n v="1.6574394463667821"/>
  </r>
  <r>
    <x v="38"/>
    <n v="226"/>
    <x v="9"/>
    <n v="197"/>
    <s v="Yield (tonnes/Ha)"/>
    <m/>
    <n v="1"/>
    <n v="1.0232558139534884"/>
    <n v="1.0229885057471264"/>
    <n v="1.0227272727272727"/>
    <n v="1.0173410404624277"/>
  </r>
  <r>
    <x v="38"/>
    <n v="226"/>
    <x v="10"/>
    <n v="489"/>
    <s v="Yield (tonnes/Ha)"/>
    <m/>
    <n v="5.4"/>
    <n v="5.3989266547406078"/>
    <n v="5.5011918951132301"/>
    <n v="5.5779761904761909"/>
    <n v="5.4695976154992545"/>
  </r>
  <r>
    <x v="38"/>
    <n v="226"/>
    <x v="11"/>
    <n v="27"/>
    <s v="Yield (tonnes/Ha)"/>
    <m/>
    <n v="1.5"/>
    <n v="1.3628318584070795"/>
    <n v="1.3613445378151261"/>
    <n v="1.3359375"/>
    <n v="1.3852813852813852"/>
  </r>
  <r>
    <x v="38"/>
    <n v="226"/>
    <x v="12"/>
    <n v="83"/>
    <s v="Yield (tonnes/Ha)"/>
    <m/>
    <n v="1.5272108843537415"/>
    <n v="1.4285714285714286"/>
    <n v="1.4522292993630572"/>
    <n v="1.485981308411215"/>
    <n v="1.4729183508488277"/>
  </r>
  <r>
    <x v="38"/>
    <n v="226"/>
    <x v="13"/>
    <n v="122"/>
    <s v="Yield (tonnes/Ha)"/>
    <m/>
    <n v="4.4135593220338984"/>
    <n v="4.5"/>
    <n v="4.5017301038062287"/>
    <n v="4.5191986644407347"/>
    <n v="4.4836239897915782"/>
  </r>
  <r>
    <x v="38"/>
    <n v="226"/>
    <x v="14"/>
    <n v="15"/>
    <s v="Yield (tonnes/Ha)"/>
    <m/>
    <n v="1.6666666666666667"/>
    <n v="1.8"/>
    <n v="1.7272727272727273"/>
    <n v="1.7272727272727273"/>
    <n v="1.7317073170731707"/>
  </r>
  <r>
    <x v="38"/>
    <n v="226"/>
    <x v="15"/>
    <n v="137"/>
    <s v="Yield (tonnes/Ha)"/>
    <m/>
    <s v=" "/>
    <s v=" "/>
    <s v=" "/>
    <s v=" "/>
    <s v=" "/>
  </r>
  <r>
    <x v="39"/>
    <n v="215"/>
    <x v="0"/>
    <n v="486"/>
    <s v="Yield (tonnes/Ha)"/>
    <m/>
    <n v="6.2336355732207176"/>
    <n v="7.3071875000000004"/>
    <n v="7.291666666666667"/>
    <n v="7.291666666666667"/>
    <n v="7.1025232117318566"/>
  </r>
  <r>
    <x v="39"/>
    <n v="215"/>
    <x v="1"/>
    <n v="176"/>
    <s v="Yield (tonnes/Ha)"/>
    <m/>
    <n v="0.68181818181818177"/>
    <n v="0.70833333333333337"/>
    <n v="0.70833333333333337"/>
    <n v="0.70833333333333337"/>
    <n v="0.7021276595744681"/>
  </r>
  <r>
    <x v="39"/>
    <n v="215"/>
    <x v="2"/>
    <n v="125"/>
    <s v="Yield (tonnes/Ha)"/>
    <m/>
    <n v="8.2674029850746269"/>
    <n v="9.1914925373134331"/>
    <n v="9.7777777777777786"/>
    <n v="9.7777777777777786"/>
    <n v="9.2555613382899633"/>
  </r>
  <r>
    <x v="39"/>
    <n v="215"/>
    <x v="3"/>
    <n v="191"/>
    <s v="Yield (tonnes/Ha)"/>
    <m/>
    <n v="0.45714285714285713"/>
    <n v="0.4420289855072464"/>
    <n v="0.44285714285714284"/>
    <n v="0.44285714285714284"/>
    <n v="0.44623655913978494"/>
  </r>
  <r>
    <x v="39"/>
    <n v="215"/>
    <x v="4"/>
    <n v="195"/>
    <s v="Yield (tonnes/Ha)"/>
    <m/>
    <n v="0.53523936170212771"/>
    <n v="0.46666666666666667"/>
    <n v="0.33333333333333331"/>
    <n v="0.33333333333333331"/>
    <n v="0.41722185209860091"/>
  </r>
  <r>
    <x v="39"/>
    <n v="215"/>
    <x v="5"/>
    <n v="242"/>
    <s v="Yield (tonnes/Ha)"/>
    <m/>
    <n v="0.71794683865923969"/>
    <n v="0.70731707317073167"/>
    <n v="0.72289156626506024"/>
    <n v="0.72289156626506024"/>
    <n v="0.7177927873305362"/>
  </r>
  <r>
    <x v="39"/>
    <n v="215"/>
    <x v="6"/>
    <n v="201"/>
    <s v="Yield (tonnes/Ha)"/>
    <m/>
    <s v=" "/>
    <s v=" "/>
    <s v=" "/>
    <s v=" "/>
    <s v=" "/>
  </r>
  <r>
    <x v="39"/>
    <n v="215"/>
    <x v="7"/>
    <n v="56"/>
    <s v="Yield (tonnes/Ha)"/>
    <m/>
    <n v="1.0070813194022363"/>
    <n v="1.1410066666666667"/>
    <n v="1.1803225806451614"/>
    <n v="1.1803225806451614"/>
    <n v="1.1269774216687964"/>
  </r>
  <r>
    <x v="39"/>
    <n v="215"/>
    <x v="8"/>
    <n v="79"/>
    <s v="Yield (tonnes/Ha)"/>
    <m/>
    <n v="0.77251218306377567"/>
    <n v="0.86001886792452831"/>
    <n v="0.82641509433962268"/>
    <n v="0.82641509433962268"/>
    <n v="0.82051698232206127"/>
  </r>
  <r>
    <x v="39"/>
    <n v="215"/>
    <x v="9"/>
    <n v="197"/>
    <s v="Yield (tonnes/Ha)"/>
    <m/>
    <n v="0.73529411764705888"/>
    <n v="0.71851851851851856"/>
    <n v="0.71851851851851856"/>
    <n v="0.71851851851851856"/>
    <n v="0.722735674676525"/>
  </r>
  <r>
    <x v="39"/>
    <n v="215"/>
    <x v="10"/>
    <n v="489"/>
    <s v="Yield (tonnes/Ha)"/>
    <m/>
    <n v="1.948051948051948"/>
    <n v="1.948051948051948"/>
    <n v="1.948051948051948"/>
    <n v="1.948051948051948"/>
    <n v="1.948051948051948"/>
  </r>
  <r>
    <x v="39"/>
    <n v="215"/>
    <x v="11"/>
    <n v="27"/>
    <s v="Yield (tonnes/Ha)"/>
    <m/>
    <n v="1.6634026125728287"/>
    <n v="1.6082053333333333"/>
    <n v="1.8899239436619719"/>
    <n v="1.8899239436619719"/>
    <n v="1.7609873293430687"/>
  </r>
  <r>
    <x v="39"/>
    <n v="215"/>
    <x v="12"/>
    <n v="83"/>
    <s v="Yield (tonnes/Ha)"/>
    <m/>
    <n v="0.99004178650892716"/>
    <n v="0.79958539325842692"/>
    <n v="1"/>
    <n v="1"/>
    <n v="0.94581130291676885"/>
  </r>
  <r>
    <x v="39"/>
    <n v="215"/>
    <x v="13"/>
    <n v="122"/>
    <s v="Yield (tonnes/Ha)"/>
    <m/>
    <n v="3.0159664044680352"/>
    <n v="2.7651485148514849"/>
    <n v="2.6178217821782179"/>
    <n v="2.6178217821782179"/>
    <n v="2.7494544153297951"/>
  </r>
  <r>
    <x v="39"/>
    <n v="215"/>
    <x v="14"/>
    <n v="15"/>
    <s v="Yield (tonnes/Ha)"/>
    <m/>
    <n v="2.8837998303647159"/>
    <n v="2.75"/>
    <n v="2.76"/>
    <n v="0.93913043478260871"/>
    <n v="1.9313978821502762"/>
  </r>
  <r>
    <x v="39"/>
    <n v="215"/>
    <x v="15"/>
    <n v="137"/>
    <s v="Yield (tonnes/Ha)"/>
    <m/>
    <n v="5.6785714285714288"/>
    <n v="5.6551724137931032"/>
    <n v="5.666666666666667"/>
    <n v="5.666666666666667"/>
    <n v="5.666666666666667"/>
  </r>
  <r>
    <x v="40"/>
    <n v="251"/>
    <x v="0"/>
    <n v="486"/>
    <s v="Yield (tonnes/Ha)"/>
    <m/>
    <n v="3.6"/>
    <n v="3.1818181818181817"/>
    <n v="3.1818181818181817"/>
    <n v="3.1818181818181817"/>
    <n v="3.2967032967032965"/>
  </r>
  <r>
    <x v="40"/>
    <n v="251"/>
    <x v="1"/>
    <n v="176"/>
    <s v="Yield (tonnes/Ha)"/>
    <m/>
    <s v=" "/>
    <s v=" "/>
    <s v=" "/>
    <s v=" "/>
    <s v=" "/>
  </r>
  <r>
    <x v="40"/>
    <n v="251"/>
    <x v="2"/>
    <n v="125"/>
    <s v="Yield (tonnes/Ha)"/>
    <m/>
    <n v="5.8666666666666663"/>
    <n v="5"/>
    <n v="4.5"/>
    <n v="3.770731707317073"/>
    <n v="4.7503184713375797"/>
  </r>
  <r>
    <x v="40"/>
    <n v="251"/>
    <x v="3"/>
    <n v="191"/>
    <s v="Yield (tonnes/Ha)"/>
    <m/>
    <s v=" "/>
    <s v=" "/>
    <s v=" "/>
    <s v=" "/>
    <s v=" "/>
  </r>
  <r>
    <x v="40"/>
    <n v="251"/>
    <x v="4"/>
    <n v="195"/>
    <s v="Yield (tonnes/Ha)"/>
    <m/>
    <s v=" "/>
    <s v=" "/>
    <s v=" "/>
    <s v=" "/>
    <s v=" "/>
  </r>
  <r>
    <x v="40"/>
    <n v="251"/>
    <x v="5"/>
    <n v="242"/>
    <s v="Yield (tonnes/Ha)"/>
    <m/>
    <n v="0.68564829784285652"/>
    <n v="0.87147302904564317"/>
    <n v="0.68181818181818177"/>
    <n v="0.58106694129763126"/>
    <n v="0.69744215255301678"/>
  </r>
  <r>
    <x v="40"/>
    <n v="251"/>
    <x v="6"/>
    <n v="201"/>
    <s v="Yield (tonnes/Ha)"/>
    <m/>
    <s v=" "/>
    <s v=" "/>
    <s v=" "/>
    <s v=" "/>
    <s v=" "/>
  </r>
  <r>
    <x v="40"/>
    <n v="251"/>
    <x v="7"/>
    <n v="56"/>
    <s v="Yield (tonnes/Ha)"/>
    <m/>
    <n v="1.8594407425853097"/>
    <n v="1.8992"/>
    <n v="1.8974416666666667"/>
    <n v="2.1772240545791353"/>
    <n v="1.9625959007962852"/>
  </r>
  <r>
    <x v="40"/>
    <n v="251"/>
    <x v="8"/>
    <n v="79"/>
    <s v="Yield (tonnes/Ha)"/>
    <m/>
    <n v="0.75447589900535572"/>
    <n v="0.7501401869158878"/>
    <n v="0.74851724137931031"/>
    <n v="0.9583975723759881"/>
    <n v="0.79996306406653084"/>
  </r>
  <r>
    <x v="40"/>
    <n v="251"/>
    <x v="9"/>
    <n v="197"/>
    <s v="Yield (tonnes/Ha)"/>
    <m/>
    <s v=" "/>
    <s v=" "/>
    <s v=" "/>
    <s v=" "/>
    <s v=" "/>
  </r>
  <r>
    <x v="40"/>
    <n v="251"/>
    <x v="10"/>
    <n v="489"/>
    <s v="Yield (tonnes/Ha)"/>
    <m/>
    <s v=" "/>
    <s v=" "/>
    <s v=" "/>
    <s v=" "/>
    <s v=" "/>
  </r>
  <r>
    <x v="40"/>
    <n v="251"/>
    <x v="11"/>
    <n v="27"/>
    <s v="Yield (tonnes/Ha)"/>
    <m/>
    <n v="1.2863618827160495"/>
    <n v="0.97255885220782834"/>
    <n v="1.3083571428571428"/>
    <n v="1.3832555997005815"/>
    <n v="1.2415274633198439"/>
  </r>
  <r>
    <x v="40"/>
    <n v="251"/>
    <x v="12"/>
    <n v="83"/>
    <s v="Yield (tonnes/Ha)"/>
    <m/>
    <n v="0.85879491533201779"/>
    <n v="0.60134285714285718"/>
    <n v="0.60952380952380958"/>
    <n v="0.60718264283061907"/>
    <n v="0.6623103826493657"/>
  </r>
  <r>
    <x v="40"/>
    <n v="251"/>
    <x v="13"/>
    <n v="122"/>
    <s v="Yield (tonnes/Ha)"/>
    <m/>
    <n v="14.872444444444444"/>
    <n v="14.469571428571429"/>
    <n v="14.705882352941176"/>
    <n v="14.592191780821917"/>
    <n v="14.638125"/>
  </r>
  <r>
    <x v="40"/>
    <n v="251"/>
    <x v="14"/>
    <n v="15"/>
    <s v="Yield (tonnes/Ha)"/>
    <m/>
    <n v="6.2103662687786505"/>
    <n v="5.4946198830409356"/>
    <n v="6.0372628726287259"/>
    <n v="5.8498811860729418"/>
    <n v="5.9202100953925774"/>
  </r>
  <r>
    <x v="40"/>
    <n v="251"/>
    <x v="15"/>
    <n v="137"/>
    <s v="Yield (tonnes/Ha)"/>
    <m/>
    <s v=" "/>
    <s v=" "/>
    <s v=" "/>
    <s v=" "/>
    <s v=" "/>
  </r>
  <r>
    <x v="41"/>
    <n v="181"/>
    <x v="0"/>
    <n v="486"/>
    <s v="Yield (tonnes/Ha)"/>
    <m/>
    <n v="4.75"/>
    <n v="4.75"/>
    <n v="4.75"/>
    <n v="4.75"/>
    <n v="4.75"/>
  </r>
  <r>
    <x v="41"/>
    <n v="181"/>
    <x v="1"/>
    <n v="176"/>
    <s v="Yield (tonnes/Ha)"/>
    <m/>
    <n v="0.4527291886195996"/>
    <n v="0.45952701986152983"/>
    <n v="0.53818827708703376"/>
    <n v="0.53818827708703376"/>
    <n v="0.49728165905059346"/>
  </r>
  <r>
    <x v="41"/>
    <n v="181"/>
    <x v="2"/>
    <n v="125"/>
    <s v="Yield (tonnes/Ha)"/>
    <m/>
    <n v="4.3678160919540234"/>
    <n v="4.3181818181818183"/>
    <n v="4.3146067415730336"/>
    <n v="4.3146067415730336"/>
    <n v="4.3286118980169972"/>
  </r>
  <r>
    <x v="41"/>
    <n v="181"/>
    <x v="3"/>
    <n v="191"/>
    <s v="Yield (tonnes/Ha)"/>
    <m/>
    <n v="0.7142857142857143"/>
    <n v="0.7142857142857143"/>
    <n v="0.7142857142857143"/>
    <n v="0.7142857142857143"/>
    <n v="0.7142857142857143"/>
  </r>
  <r>
    <x v="41"/>
    <n v="181"/>
    <x v="4"/>
    <n v="195"/>
    <s v="Yield (tonnes/Ha)"/>
    <m/>
    <s v=" "/>
    <s v=" "/>
    <s v=" "/>
    <s v=" "/>
    <s v=" "/>
  </r>
  <r>
    <x v="41"/>
    <n v="181"/>
    <x v="5"/>
    <n v="242"/>
    <s v="Yield (tonnes/Ha)"/>
    <m/>
    <n v="0.28791776342027597"/>
    <n v="0.47203114713160343"/>
    <n v="0.45438022537259176"/>
    <n v="0.52400000000000002"/>
    <n v="0.4296410471287761"/>
  </r>
  <r>
    <x v="41"/>
    <n v="181"/>
    <x v="6"/>
    <n v="201"/>
    <s v="Yield (tonnes/Ha)"/>
    <m/>
    <s v=" "/>
    <s v=" "/>
    <s v=" "/>
    <s v=" "/>
    <s v=" "/>
  </r>
  <r>
    <x v="41"/>
    <n v="181"/>
    <x v="7"/>
    <n v="56"/>
    <s v="Yield (tonnes/Ha)"/>
    <m/>
    <n v="0.52915397542123177"/>
    <n v="0.8668066939910648"/>
    <n v="0.65887397980356899"/>
    <n v="0.28670520231213875"/>
    <n v="0.58150766332671866"/>
  </r>
  <r>
    <x v="41"/>
    <n v="181"/>
    <x v="8"/>
    <n v="79"/>
    <s v="Yield (tonnes/Ha)"/>
    <m/>
    <n v="0.1615366678325755"/>
    <n v="0.26866568260615836"/>
    <n v="0.19756160268467274"/>
    <n v="0.19170984455958548"/>
    <n v="0.20886595849338024"/>
  </r>
  <r>
    <x v="41"/>
    <n v="181"/>
    <x v="9"/>
    <n v="197"/>
    <s v="Yield (tonnes/Ha)"/>
    <m/>
    <s v=" "/>
    <s v=" "/>
    <s v=" "/>
    <s v=" "/>
    <s v=" "/>
  </r>
  <r>
    <x v="41"/>
    <n v="181"/>
    <x v="10"/>
    <n v="489"/>
    <s v="Yield (tonnes/Ha)"/>
    <m/>
    <s v=" "/>
    <s v=" "/>
    <s v=" "/>
    <s v=" "/>
    <s v=" "/>
  </r>
  <r>
    <x v="41"/>
    <n v="181"/>
    <x v="11"/>
    <n v="27"/>
    <s v="Yield (tonnes/Ha)"/>
    <m/>
    <n v="2.4137931034482758"/>
    <n v="2.4"/>
    <n v="2.4"/>
    <n v="2.4"/>
    <n v="2.4038461538461537"/>
  </r>
  <r>
    <x v="41"/>
    <n v="181"/>
    <x v="12"/>
    <n v="83"/>
    <s v="Yield (tonnes/Ha)"/>
    <m/>
    <n v="0.23453452713770212"/>
    <n v="0.38179130592174726"/>
    <n v="0.34247191011235956"/>
    <n v="0.25773195876288657"/>
    <n v="0.30872311350928611"/>
  </r>
  <r>
    <x v="41"/>
    <n v="181"/>
    <x v="13"/>
    <n v="122"/>
    <s v="Yield (tonnes/Ha)"/>
    <m/>
    <n v="2.125"/>
    <n v="2.125"/>
    <n v="2.1951219512195124"/>
    <n v="2.1951219512195124"/>
    <n v="2.1604938271604937"/>
  </r>
  <r>
    <x v="41"/>
    <n v="181"/>
    <x v="14"/>
    <n v="15"/>
    <s v="Yield (tonnes/Ha)"/>
    <m/>
    <n v="3.5"/>
    <n v="3.6000059522923764"/>
    <n v="2.9997787032007563"/>
    <n v="3.0097087378640777"/>
    <n v="3.3796130010069447"/>
  </r>
  <r>
    <x v="41"/>
    <n v="181"/>
    <x v="15"/>
    <n v="137"/>
    <s v="Yield (tonnes/Ha)"/>
    <m/>
    <s v=" "/>
    <s v=" "/>
    <s v=" "/>
    <s v=" "/>
    <s v=" 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6">
  <r>
    <x v="0"/>
    <n v="7"/>
    <x v="0"/>
    <n v="2615"/>
    <s v="Food supply (kcal/capita/day)"/>
    <n v="664"/>
    <n v="25.21"/>
    <n v="24.51"/>
    <n v="23.86"/>
    <n v="24.526666666666667"/>
  </r>
  <r>
    <x v="0"/>
    <n v="7"/>
    <x v="1"/>
    <n v="2546"/>
    <s v="Food supply (kcal/capita/day)"/>
    <n v="664"/>
    <n v="55.7"/>
    <n v="58.84"/>
    <n v="59.18"/>
    <n v="57.906666666666666"/>
  </r>
  <r>
    <x v="0"/>
    <n v="7"/>
    <x v="2"/>
    <n v="2532"/>
    <s v="Food supply (kcal/capita/day)"/>
    <n v="664"/>
    <n v="374.38"/>
    <n v="378.1"/>
    <n v="379.37"/>
    <n v="377.2833333333333"/>
  </r>
  <r>
    <x v="0"/>
    <n v="7"/>
    <x v="3"/>
    <n v="2820"/>
    <s v="Food supply (kcal/capita/day)"/>
    <n v="664"/>
    <n v="22.29"/>
    <n v="18.670000000000002"/>
    <n v="19.22"/>
    <n v="20.059999999999999"/>
  </r>
  <r>
    <x v="0"/>
    <n v="7"/>
    <x v="4"/>
    <n v="2514"/>
    <s v="Food supply (kcal/capita/day)"/>
    <n v="664"/>
    <n v="338.19"/>
    <n v="342.55"/>
    <n v="340.96"/>
    <n v="340.56666666666666"/>
  </r>
  <r>
    <x v="0"/>
    <n v="7"/>
    <x v="5"/>
    <n v="2517"/>
    <s v="Food supply (kcal/capita/day)"/>
    <n v="664"/>
    <n v="56.29"/>
    <n v="58.22"/>
    <n v="57.77"/>
    <n v="57.426666666666669"/>
  </r>
  <r>
    <x v="0"/>
    <n v="7"/>
    <x v="6"/>
    <n v="2804"/>
    <s v="Food supply (kcal/capita/day)"/>
    <n v="664"/>
    <n v="51.36"/>
    <n v="50.56"/>
    <n v="50.07"/>
    <n v="50.663333333333334"/>
  </r>
  <r>
    <x v="0"/>
    <n v="7"/>
    <x v="7"/>
    <n v="2518"/>
    <s v="Food supply (kcal/capita/day)"/>
    <n v="664"/>
    <n v="0"/>
    <n v="0"/>
    <n v="0"/>
    <n v="0"/>
  </r>
  <r>
    <x v="0"/>
    <n v="7"/>
    <x v="8"/>
    <n v="2533"/>
    <s v="Food supply (kcal/capita/day)"/>
    <n v="664"/>
    <n v="93.93"/>
    <n v="94.88"/>
    <n v="95.74"/>
    <n v="94.850000000000009"/>
  </r>
  <r>
    <x v="0"/>
    <n v="7"/>
    <x v="9"/>
    <n v="2511"/>
    <s v="Food supply (kcal/capita/day)"/>
    <n v="664"/>
    <n v="249.38"/>
    <n v="247.55"/>
    <n v="250.58"/>
    <n v="249.17"/>
  </r>
  <r>
    <x v="1"/>
    <n v="53"/>
    <x v="0"/>
    <n v="2615"/>
    <s v="Food supply (kcal/capita/day)"/>
    <n v="664"/>
    <n v="2.68"/>
    <n v="2.61"/>
    <n v="2.66"/>
    <n v="2.65"/>
  </r>
  <r>
    <x v="1"/>
    <n v="53"/>
    <x v="1"/>
    <n v="2546"/>
    <s v="Food supply (kcal/capita/day)"/>
    <n v="664"/>
    <n v="83.06"/>
    <n v="102.21"/>
    <n v="101.55"/>
    <n v="95.606666666666669"/>
  </r>
  <r>
    <x v="1"/>
    <n v="53"/>
    <x v="2"/>
    <n v="2532"/>
    <s v="Food supply (kcal/capita/day)"/>
    <n v="664"/>
    <n v="429.79"/>
    <n v="386.82"/>
    <n v="407.01"/>
    <n v="407.87333333333328"/>
  </r>
  <r>
    <x v="1"/>
    <n v="53"/>
    <x v="3"/>
    <n v="2820"/>
    <s v="Food supply (kcal/capita/day)"/>
    <n v="664"/>
    <n v="132.57"/>
    <n v="102.2"/>
    <n v="90.1"/>
    <n v="108.29"/>
  </r>
  <r>
    <x v="1"/>
    <n v="53"/>
    <x v="4"/>
    <n v="2514"/>
    <s v="Food supply (kcal/capita/day)"/>
    <n v="664"/>
    <n v="498.53"/>
    <n v="441.39"/>
    <n v="501.74"/>
    <n v="480.55333333333328"/>
  </r>
  <r>
    <x v="1"/>
    <n v="53"/>
    <x v="5"/>
    <n v="2517"/>
    <s v="Food supply (kcal/capita/day)"/>
    <n v="664"/>
    <n v="24.78"/>
    <n v="26.54"/>
    <n v="24.99"/>
    <n v="25.436666666666667"/>
  </r>
  <r>
    <x v="1"/>
    <n v="53"/>
    <x v="10"/>
    <n v="2549"/>
    <s v="Food supply (kcal/capita/day)"/>
    <n v="664"/>
    <n v="15.38"/>
    <n v="6.5"/>
    <n v="37.99"/>
    <n v="19.956666666666667"/>
  </r>
  <r>
    <x v="1"/>
    <n v="53"/>
    <x v="6"/>
    <n v="2804"/>
    <s v="Food supply (kcal/capita/day)"/>
    <n v="664"/>
    <n v="312.05"/>
    <n v="356.63"/>
    <n v="325.88"/>
    <n v="331.52000000000004"/>
  </r>
  <r>
    <x v="1"/>
    <n v="53"/>
    <x v="7"/>
    <n v="2518"/>
    <s v="Food supply (kcal/capita/day)"/>
    <n v="664"/>
    <n v="136.71"/>
    <n v="121.96"/>
    <n v="109.79"/>
    <n v="122.82000000000001"/>
  </r>
  <r>
    <x v="1"/>
    <n v="53"/>
    <x v="8"/>
    <n v="2533"/>
    <s v="Food supply (kcal/capita/day)"/>
    <n v="664"/>
    <n v="19.260000000000002"/>
    <n v="15.68"/>
    <n v="19.14"/>
    <n v="18.026666666666667"/>
  </r>
  <r>
    <x v="1"/>
    <n v="53"/>
    <x v="9"/>
    <n v="2511"/>
    <s v="Food supply (kcal/capita/day)"/>
    <n v="664"/>
    <n v="25.72"/>
    <n v="66.099999999999994"/>
    <n v="60.93"/>
    <n v="50.916666666666664"/>
  </r>
  <r>
    <x v="1"/>
    <n v="53"/>
    <x v="11"/>
    <n v="2535"/>
    <s v="Food supply (kcal/capita/day)"/>
    <n v="664"/>
    <n v="323.74"/>
    <n v="397.32"/>
    <n v="342.29"/>
    <n v="354.45"/>
  </r>
  <r>
    <x v="2"/>
    <n v="20"/>
    <x v="0"/>
    <n v="2615"/>
    <s v="Food supply (kcal/capita/day)"/>
    <n v="664"/>
    <n v="5.81"/>
    <n v="5.29"/>
    <n v="4.84"/>
    <n v="5.3133333333333335"/>
  </r>
  <r>
    <x v="2"/>
    <n v="20"/>
    <x v="1"/>
    <n v="2546"/>
    <s v="Food supply (kcal/capita/day)"/>
    <n v="664"/>
    <n v="15.14"/>
    <n v="13.38"/>
    <n v="12.98"/>
    <n v="13.833333333333334"/>
  </r>
  <r>
    <x v="2"/>
    <n v="20"/>
    <x v="2"/>
    <n v="2532"/>
    <s v="Food supply (kcal/capita/day)"/>
    <n v="664"/>
    <n v="0"/>
    <n v="0"/>
    <n v="0.05"/>
    <n v="1.6666666666666666E-2"/>
  </r>
  <r>
    <x v="2"/>
    <n v="20"/>
    <x v="3"/>
    <n v="2820"/>
    <s v="Food supply (kcal/capita/day)"/>
    <n v="664"/>
    <n v="0.63"/>
    <n v="0.64"/>
    <n v="6.46"/>
    <n v="2.5766666666666667"/>
  </r>
  <r>
    <x v="2"/>
    <n v="20"/>
    <x v="4"/>
    <n v="2514"/>
    <s v="Food supply (kcal/capita/day)"/>
    <n v="664"/>
    <n v="320.95999999999998"/>
    <n v="334.04"/>
    <n v="324.10000000000002"/>
    <n v="326.36666666666667"/>
  </r>
  <r>
    <x v="2"/>
    <n v="20"/>
    <x v="5"/>
    <n v="2517"/>
    <s v="Food supply (kcal/capita/day)"/>
    <n v="664"/>
    <n v="0.33"/>
    <n v="0.31"/>
    <n v="0.38"/>
    <n v="0.34"/>
  </r>
  <r>
    <x v="2"/>
    <n v="20"/>
    <x v="10"/>
    <n v="2549"/>
    <s v="Food supply (kcal/capita/day)"/>
    <n v="664"/>
    <n v="112.8"/>
    <n v="115.81"/>
    <n v="116.05"/>
    <n v="114.88666666666667"/>
  </r>
  <r>
    <x v="2"/>
    <n v="20"/>
    <x v="6"/>
    <n v="2804"/>
    <s v="Food supply (kcal/capita/day)"/>
    <n v="664"/>
    <n v="115.59"/>
    <n v="126.49"/>
    <n v="141.44999999999999"/>
    <n v="127.84333333333332"/>
  </r>
  <r>
    <x v="2"/>
    <n v="20"/>
    <x v="7"/>
    <n v="2518"/>
    <s v="Food supply (kcal/capita/day)"/>
    <n v="664"/>
    <n v="220.49"/>
    <n v="202"/>
    <n v="201.5"/>
    <n v="207.99666666666667"/>
  </r>
  <r>
    <x v="2"/>
    <n v="20"/>
    <x v="8"/>
    <n v="2533"/>
    <s v="Food supply (kcal/capita/day)"/>
    <n v="664"/>
    <n v="0.41"/>
    <n v="0.34"/>
    <n v="0.26"/>
    <n v="0.33666666666666667"/>
  </r>
  <r>
    <x v="2"/>
    <n v="20"/>
    <x v="9"/>
    <n v="2511"/>
    <s v="Food supply (kcal/capita/day)"/>
    <n v="664"/>
    <n v="283.33"/>
    <n v="289.62"/>
    <n v="270.41000000000003"/>
    <n v="281.12000000000006"/>
  </r>
  <r>
    <x v="3"/>
    <n v="233"/>
    <x v="0"/>
    <n v="2615"/>
    <s v="Food supply (kcal/capita/day)"/>
    <n v="664"/>
    <n v="0.03"/>
    <n v="0.15"/>
    <n v="0.13"/>
    <n v="0.10333333333333333"/>
  </r>
  <r>
    <x v="3"/>
    <n v="233"/>
    <x v="1"/>
    <n v="2546"/>
    <s v="Food supply (kcal/capita/day)"/>
    <n v="664"/>
    <n v="0.06"/>
    <n v="0.06"/>
    <n v="0.04"/>
    <n v="5.3333333333333337E-2"/>
  </r>
  <r>
    <x v="3"/>
    <n v="233"/>
    <x v="2"/>
    <n v="2532"/>
    <s v="Food supply (kcal/capita/day)"/>
    <n v="664"/>
    <n v="0.67"/>
    <n v="0.65"/>
    <n v="1.1299999999999999"/>
    <n v="0.81666666666666676"/>
  </r>
  <r>
    <x v="3"/>
    <n v="233"/>
    <x v="3"/>
    <n v="2820"/>
    <s v="Food supply (kcal/capita/day)"/>
    <n v="664"/>
    <n v="145.72"/>
    <n v="136.62"/>
    <n v="151.26"/>
    <n v="144.53333333333333"/>
  </r>
  <r>
    <x v="3"/>
    <n v="233"/>
    <x v="4"/>
    <n v="2514"/>
    <s v="Food supply (kcal/capita/day)"/>
    <n v="664"/>
    <n v="354.46"/>
    <n v="423.63"/>
    <n v="476.17"/>
    <n v="418.08666666666664"/>
  </r>
  <r>
    <x v="3"/>
    <n v="233"/>
    <x v="5"/>
    <n v="2517"/>
    <s v="Food supply (kcal/capita/day)"/>
    <n v="664"/>
    <n v="595.67999999999995"/>
    <n v="574.66"/>
    <n v="566.76"/>
    <n v="579.0333333333333"/>
  </r>
  <r>
    <x v="3"/>
    <n v="233"/>
    <x v="12"/>
    <n v="2616"/>
    <s v="Food supply (kcal/capita/day)"/>
    <n v="664"/>
    <n v="0.06"/>
    <n v="0.06"/>
    <n v="0.06"/>
    <n v="0.06"/>
  </r>
  <r>
    <x v="3"/>
    <n v="233"/>
    <x v="10"/>
    <n v="2549"/>
    <s v="Food supply (kcal/capita/day)"/>
    <n v="664"/>
    <n v="117.39"/>
    <n v="130.29"/>
    <n v="132.25"/>
    <n v="126.64333333333333"/>
  </r>
  <r>
    <x v="3"/>
    <n v="233"/>
    <x v="6"/>
    <n v="2804"/>
    <s v="Food supply (kcal/capita/day)"/>
    <n v="664"/>
    <n v="183.4"/>
    <n v="182.68"/>
    <n v="128.38"/>
    <n v="164.82000000000002"/>
  </r>
  <r>
    <x v="3"/>
    <n v="233"/>
    <x v="7"/>
    <n v="2518"/>
    <s v="Food supply (kcal/capita/day)"/>
    <n v="664"/>
    <n v="729.73"/>
    <n v="682.54"/>
    <n v="708.18"/>
    <n v="706.81666666666661"/>
  </r>
  <r>
    <x v="3"/>
    <n v="233"/>
    <x v="8"/>
    <n v="2533"/>
    <s v="Food supply (kcal/capita/day)"/>
    <n v="664"/>
    <n v="12.19"/>
    <n v="13.55"/>
    <n v="9.9600000000000009"/>
    <n v="11.9"/>
  </r>
  <r>
    <x v="3"/>
    <n v="233"/>
    <x v="9"/>
    <n v="2511"/>
    <s v="Food supply (kcal/capita/day)"/>
    <n v="664"/>
    <n v="67.13"/>
    <n v="67.739999999999995"/>
    <n v="66.819999999999993"/>
    <n v="67.23"/>
  </r>
  <r>
    <x v="3"/>
    <n v="233"/>
    <x v="11"/>
    <n v="2535"/>
    <s v="Food supply (kcal/capita/day)"/>
    <n v="664"/>
    <n v="3.29"/>
    <n v="3.85"/>
    <n v="3.31"/>
    <n v="3.4833333333333338"/>
  </r>
  <r>
    <x v="4"/>
    <n v="29"/>
    <x v="0"/>
    <n v="2615"/>
    <s v="Food supply (kcal/capita/day)"/>
    <n v="664"/>
    <n v="238.04"/>
    <n v="239.26"/>
    <n v="240.03"/>
    <n v="239.10999999999999"/>
  </r>
  <r>
    <x v="4"/>
    <n v="29"/>
    <x v="1"/>
    <n v="2546"/>
    <s v="Food supply (kcal/capita/day)"/>
    <n v="664"/>
    <n v="267.87"/>
    <n v="261.91000000000003"/>
    <n v="264.20999999999998"/>
    <n v="264.66333333333336"/>
  </r>
  <r>
    <x v="4"/>
    <n v="29"/>
    <x v="2"/>
    <n v="2532"/>
    <s v="Food supply (kcal/capita/day)"/>
    <n v="664"/>
    <n v="253.44"/>
    <n v="209.56"/>
    <n v="213.19"/>
    <n v="225.39666666666668"/>
  </r>
  <r>
    <x v="4"/>
    <n v="29"/>
    <x v="3"/>
    <n v="2820"/>
    <s v="Food supply (kcal/capita/day)"/>
    <n v="664"/>
    <n v="5.0999999999999996"/>
    <n v="4.95"/>
    <n v="4.8899999999999997"/>
    <n v="4.9800000000000004"/>
  </r>
  <r>
    <x v="4"/>
    <n v="29"/>
    <x v="4"/>
    <n v="2514"/>
    <s v="Food supply (kcal/capita/day)"/>
    <n v="664"/>
    <n v="234.61"/>
    <n v="215.76"/>
    <n v="219.71"/>
    <n v="223.36"/>
  </r>
  <r>
    <x v="4"/>
    <n v="29"/>
    <x v="5"/>
    <n v="2517"/>
    <s v="Food supply (kcal/capita/day)"/>
    <n v="664"/>
    <n v="2.02"/>
    <n v="2.72"/>
    <n v="2.83"/>
    <n v="2.5233333333333334"/>
  </r>
  <r>
    <x v="4"/>
    <n v="29"/>
    <x v="10"/>
    <n v="2549"/>
    <s v="Food supply (kcal/capita/day)"/>
    <n v="664"/>
    <n v="2.08"/>
    <n v="2.02"/>
    <n v="1.96"/>
    <n v="2.02"/>
  </r>
  <r>
    <x v="4"/>
    <n v="29"/>
    <x v="6"/>
    <n v="2804"/>
    <s v="Food supply (kcal/capita/day)"/>
    <n v="664"/>
    <n v="47.88"/>
    <n v="58.47"/>
    <n v="56.86"/>
    <n v="54.403333333333329"/>
  </r>
  <r>
    <x v="4"/>
    <n v="29"/>
    <x v="7"/>
    <n v="2518"/>
    <s v="Food supply (kcal/capita/day)"/>
    <n v="664"/>
    <n v="12.66"/>
    <n v="15.33"/>
    <n v="15.55"/>
    <n v="14.513333333333335"/>
  </r>
  <r>
    <x v="4"/>
    <n v="29"/>
    <x v="8"/>
    <n v="2533"/>
    <s v="Food supply (kcal/capita/day)"/>
    <n v="664"/>
    <n v="298.02"/>
    <n v="275.17"/>
    <n v="278.51"/>
    <n v="283.90000000000003"/>
  </r>
  <r>
    <x v="4"/>
    <n v="29"/>
    <x v="9"/>
    <n v="2511"/>
    <s v="Food supply (kcal/capita/day)"/>
    <n v="664"/>
    <n v="13.37"/>
    <n v="12.8"/>
    <n v="17.28"/>
    <n v="14.483333333333334"/>
  </r>
  <r>
    <x v="4"/>
    <n v="29"/>
    <x v="11"/>
    <n v="2535"/>
    <s v="Food supply (kcal/capita/day)"/>
    <n v="664"/>
    <n v="3.75"/>
    <n v="3.61"/>
    <n v="3.5"/>
    <n v="3.6199999999999997"/>
  </r>
  <r>
    <x v="5"/>
    <n v="32"/>
    <x v="0"/>
    <n v="2615"/>
    <s v="Food supply (kcal/capita/day)"/>
    <n v="664"/>
    <n v="45.46"/>
    <n v="45.61"/>
    <n v="47.4"/>
    <n v="46.156666666666666"/>
  </r>
  <r>
    <x v="5"/>
    <n v="32"/>
    <x v="1"/>
    <n v="2546"/>
    <s v="Food supply (kcal/capita/day)"/>
    <n v="664"/>
    <n v="87.23"/>
    <n v="81.58"/>
    <n v="81.040000000000006"/>
    <n v="83.283333333333346"/>
  </r>
  <r>
    <x v="5"/>
    <n v="32"/>
    <x v="2"/>
    <n v="2532"/>
    <s v="Food supply (kcal/capita/day)"/>
    <n v="664"/>
    <n v="271.49"/>
    <n v="259.45999999999998"/>
    <n v="253.45"/>
    <n v="261.4666666666667"/>
  </r>
  <r>
    <x v="5"/>
    <n v="32"/>
    <x v="3"/>
    <n v="2820"/>
    <s v="Food supply (kcal/capita/day)"/>
    <n v="664"/>
    <n v="67.91"/>
    <n v="32.75"/>
    <n v="29.95"/>
    <n v="43.536666666666662"/>
  </r>
  <r>
    <x v="5"/>
    <n v="32"/>
    <x v="4"/>
    <n v="2514"/>
    <s v="Food supply (kcal/capita/day)"/>
    <n v="664"/>
    <n v="321.33"/>
    <n v="340.83"/>
    <n v="381.99"/>
    <n v="348.05"/>
  </r>
  <r>
    <x v="5"/>
    <n v="32"/>
    <x v="5"/>
    <n v="2517"/>
    <s v="Food supply (kcal/capita/day)"/>
    <n v="664"/>
    <n v="26.59"/>
    <n v="25.99"/>
    <n v="25.4"/>
    <n v="25.993333333333329"/>
  </r>
  <r>
    <x v="5"/>
    <n v="32"/>
    <x v="12"/>
    <n v="2616"/>
    <s v="Food supply (kcal/capita/day)"/>
    <n v="664"/>
    <n v="111.28"/>
    <n v="112.31"/>
    <n v="109.77"/>
    <n v="111.12"/>
  </r>
  <r>
    <x v="5"/>
    <n v="32"/>
    <x v="10"/>
    <n v="2549"/>
    <s v="Food supply (kcal/capita/day)"/>
    <n v="664"/>
    <n v="50.4"/>
    <n v="50.39"/>
    <n v="49.25"/>
    <n v="50.013333333333328"/>
  </r>
  <r>
    <x v="5"/>
    <n v="32"/>
    <x v="6"/>
    <n v="2804"/>
    <s v="Food supply (kcal/capita/day)"/>
    <n v="664"/>
    <n v="208.69"/>
    <n v="274.39"/>
    <n v="222.6"/>
    <n v="235.22666666666666"/>
  </r>
  <r>
    <x v="5"/>
    <n v="32"/>
    <x v="7"/>
    <n v="2518"/>
    <s v="Food supply (kcal/capita/day)"/>
    <n v="664"/>
    <n v="194.63"/>
    <n v="163.98"/>
    <n v="214.2"/>
    <n v="190.93666666666664"/>
  </r>
  <r>
    <x v="5"/>
    <n v="32"/>
    <x v="8"/>
    <n v="2533"/>
    <s v="Food supply (kcal/capita/day)"/>
    <n v="664"/>
    <n v="26.3"/>
    <n v="25.38"/>
    <n v="24.81"/>
    <n v="25.496666666666666"/>
  </r>
  <r>
    <x v="5"/>
    <n v="32"/>
    <x v="9"/>
    <n v="2511"/>
    <s v="Food supply (kcal/capita/day)"/>
    <n v="664"/>
    <n v="136.68"/>
    <n v="155.47"/>
    <n v="131"/>
    <n v="141.04999999999998"/>
  </r>
  <r>
    <x v="5"/>
    <n v="32"/>
    <x v="11"/>
    <n v="2535"/>
    <s v="Food supply (kcal/capita/day)"/>
    <n v="664"/>
    <n v="26.77"/>
    <n v="27.04"/>
    <n v="26.43"/>
    <n v="26.74666666666667"/>
  </r>
  <r>
    <x v="6"/>
    <n v="37"/>
    <x v="0"/>
    <n v="2615"/>
    <s v="Food supply (kcal/capita/day)"/>
    <n v="664"/>
    <n v="40.4"/>
    <n v="40.72"/>
    <n v="41.7"/>
    <n v="40.940000000000005"/>
  </r>
  <r>
    <x v="6"/>
    <n v="37"/>
    <x v="1"/>
    <n v="2546"/>
    <s v="Food supply (kcal/capita/day)"/>
    <n v="664"/>
    <n v="0.47"/>
    <n v="0.01"/>
    <n v="0.26"/>
    <n v="0.24666666666666667"/>
  </r>
  <r>
    <x v="6"/>
    <n v="37"/>
    <x v="2"/>
    <n v="2532"/>
    <s v="Food supply (kcal/capita/day)"/>
    <n v="664"/>
    <n v="350.04"/>
    <n v="339.91"/>
    <n v="347.01"/>
    <n v="345.65333333333336"/>
  </r>
  <r>
    <x v="6"/>
    <n v="37"/>
    <x v="4"/>
    <n v="2514"/>
    <s v="Food supply (kcal/capita/day)"/>
    <n v="664"/>
    <n v="243.01"/>
    <n v="243.39"/>
    <n v="279.64999999999998"/>
    <n v="255.35"/>
  </r>
  <r>
    <x v="6"/>
    <n v="37"/>
    <x v="5"/>
    <n v="2517"/>
    <s v="Food supply (kcal/capita/day)"/>
    <n v="664"/>
    <n v="18.52"/>
    <n v="18.170000000000002"/>
    <n v="17.84"/>
    <n v="18.176666666666666"/>
  </r>
  <r>
    <x v="6"/>
    <n v="37"/>
    <x v="12"/>
    <n v="2616"/>
    <s v="Food supply (kcal/capita/day)"/>
    <n v="664"/>
    <n v="19.260000000000002"/>
    <n v="18.91"/>
    <n v="18.79"/>
    <n v="18.986666666666668"/>
  </r>
  <r>
    <x v="6"/>
    <n v="37"/>
    <x v="10"/>
    <n v="2549"/>
    <s v="Food supply (kcal/capita/day)"/>
    <n v="664"/>
    <n v="48.95"/>
    <n v="48.12"/>
    <n v="36.25"/>
    <n v="44.44"/>
  </r>
  <r>
    <x v="6"/>
    <n v="37"/>
    <x v="6"/>
    <n v="2804"/>
    <s v="Food supply (kcal/capita/day)"/>
    <n v="664"/>
    <n v="57.96"/>
    <n v="81.17"/>
    <n v="86.52"/>
    <n v="75.216666666666654"/>
  </r>
  <r>
    <x v="6"/>
    <n v="37"/>
    <x v="7"/>
    <n v="2518"/>
    <s v="Food supply (kcal/capita/day)"/>
    <n v="664"/>
    <n v="76.569999999999993"/>
    <n v="78.849999999999994"/>
    <n v="77.38"/>
    <n v="77.599999999999994"/>
  </r>
  <r>
    <x v="6"/>
    <n v="37"/>
    <x v="9"/>
    <n v="2511"/>
    <s v="Food supply (kcal/capita/day)"/>
    <n v="664"/>
    <n v="60.2"/>
    <n v="72.61"/>
    <n v="72.97"/>
    <n v="68.593333333333334"/>
  </r>
  <r>
    <x v="6"/>
    <n v="37"/>
    <x v="11"/>
    <n v="2535"/>
    <s v="Food supply (kcal/capita/day)"/>
    <n v="664"/>
    <n v="198.75"/>
    <n v="206.23"/>
    <n v="202.41"/>
    <n v="202.46333333333334"/>
  </r>
  <r>
    <x v="7"/>
    <n v="39"/>
    <x v="0"/>
    <n v="2615"/>
    <s v="Food supply (kcal/capita/day)"/>
    <n v="664"/>
    <n v="0"/>
    <n v="0"/>
    <n v="0"/>
    <n v="0"/>
  </r>
  <r>
    <x v="7"/>
    <n v="39"/>
    <x v="1"/>
    <n v="2546"/>
    <s v="Food supply (kcal/capita/day)"/>
    <n v="664"/>
    <n v="58.87"/>
    <n v="57.94"/>
    <n v="46.63"/>
    <n v="54.48"/>
  </r>
  <r>
    <x v="7"/>
    <n v="39"/>
    <x v="2"/>
    <n v="2532"/>
    <s v="Food supply (kcal/capita/day)"/>
    <n v="664"/>
    <n v="81.22"/>
    <n v="73.55"/>
    <n v="63.72"/>
    <n v="72.83"/>
  </r>
  <r>
    <x v="7"/>
    <n v="39"/>
    <x v="3"/>
    <n v="2820"/>
    <s v="Food supply (kcal/capita/day)"/>
    <n v="664"/>
    <n v="262.91000000000003"/>
    <n v="261.13"/>
    <n v="177.56"/>
    <n v="233.86666666666665"/>
  </r>
  <r>
    <x v="7"/>
    <n v="39"/>
    <x v="4"/>
    <n v="2514"/>
    <s v="Food supply (kcal/capita/day)"/>
    <n v="664"/>
    <n v="109.99"/>
    <n v="112.09"/>
    <n v="103.42"/>
    <n v="108.5"/>
  </r>
  <r>
    <x v="7"/>
    <n v="39"/>
    <x v="5"/>
    <n v="2517"/>
    <s v="Food supply (kcal/capita/day)"/>
    <n v="664"/>
    <n v="311.87"/>
    <n v="319.01"/>
    <n v="312.27"/>
    <n v="314.38333333333333"/>
  </r>
  <r>
    <x v="7"/>
    <n v="39"/>
    <x v="10"/>
    <n v="2549"/>
    <s v="Food supply (kcal/capita/day)"/>
    <n v="664"/>
    <n v="29.5"/>
    <n v="30.87"/>
    <n v="28.7"/>
    <n v="29.69"/>
  </r>
  <r>
    <x v="7"/>
    <n v="39"/>
    <x v="6"/>
    <n v="2804"/>
    <s v="Food supply (kcal/capita/day)"/>
    <n v="664"/>
    <n v="75.430000000000007"/>
    <n v="63.53"/>
    <n v="59.67"/>
    <n v="66.209999999999994"/>
  </r>
  <r>
    <x v="7"/>
    <n v="39"/>
    <x v="7"/>
    <n v="2518"/>
    <s v="Food supply (kcal/capita/day)"/>
    <n v="664"/>
    <n v="328.13"/>
    <n v="367.28"/>
    <n v="388.98"/>
    <n v="361.46333333333331"/>
  </r>
  <r>
    <x v="7"/>
    <n v="39"/>
    <x v="8"/>
    <n v="2533"/>
    <s v="Food supply (kcal/capita/day)"/>
    <n v="664"/>
    <n v="13.44"/>
    <n v="13.04"/>
    <n v="12.88"/>
    <n v="13.12"/>
  </r>
  <r>
    <x v="7"/>
    <n v="39"/>
    <x v="9"/>
    <n v="2511"/>
    <s v="Food supply (kcal/capita/day)"/>
    <n v="664"/>
    <n v="47.77"/>
    <n v="65.209999999999994"/>
    <n v="71.22"/>
    <n v="61.4"/>
  </r>
  <r>
    <x v="7"/>
    <n v="39"/>
    <x v="11"/>
    <n v="2535"/>
    <s v="Food supply (kcal/capita/day)"/>
    <n v="664"/>
    <n v="55.24"/>
    <n v="58.96"/>
    <n v="66.680000000000007"/>
    <n v="60.293333333333329"/>
  </r>
  <r>
    <x v="8"/>
    <n v="46"/>
    <x v="0"/>
    <n v="2615"/>
    <s v="Food supply (kcal/capita/day)"/>
    <n v="664"/>
    <n v="38.11"/>
    <n v="37.35"/>
    <n v="36.25"/>
    <n v="37.236666666666672"/>
  </r>
  <r>
    <x v="8"/>
    <n v="46"/>
    <x v="1"/>
    <n v="2546"/>
    <s v="Food supply (kcal/capita/day)"/>
    <n v="664"/>
    <n v="21.35"/>
    <n v="25.88"/>
    <n v="28.34"/>
    <n v="25.19"/>
  </r>
  <r>
    <x v="8"/>
    <n v="46"/>
    <x v="2"/>
    <n v="2532"/>
    <s v="Food supply (kcal/capita/day)"/>
    <n v="664"/>
    <n v="790.03"/>
    <n v="822.91"/>
    <n v="807.85"/>
    <n v="806.93"/>
  </r>
  <r>
    <x v="8"/>
    <n v="46"/>
    <x v="3"/>
    <n v="2820"/>
    <s v="Food supply (kcal/capita/day)"/>
    <n v="664"/>
    <n v="41.79"/>
    <n v="42.09"/>
    <n v="34.97"/>
    <n v="39.616666666666667"/>
  </r>
  <r>
    <x v="8"/>
    <n v="46"/>
    <x v="4"/>
    <n v="2514"/>
    <s v="Food supply (kcal/capita/day)"/>
    <n v="664"/>
    <n v="55.25"/>
    <n v="35.35"/>
    <n v="46.81"/>
    <n v="45.803333333333335"/>
  </r>
  <r>
    <x v="8"/>
    <n v="46"/>
    <x v="12"/>
    <n v="2616"/>
    <s v="Food supply (kcal/capita/day)"/>
    <n v="664"/>
    <n v="41.75"/>
    <n v="40.92"/>
    <n v="38.93"/>
    <n v="40.533333333333331"/>
  </r>
  <r>
    <x v="8"/>
    <n v="46"/>
    <x v="10"/>
    <n v="2549"/>
    <s v="Food supply (kcal/capita/day)"/>
    <n v="664"/>
    <n v="0.26"/>
    <n v="0.22"/>
    <n v="1"/>
    <n v="0.49333333333333335"/>
  </r>
  <r>
    <x v="8"/>
    <n v="46"/>
    <x v="6"/>
    <n v="2804"/>
    <s v="Food supply (kcal/capita/day)"/>
    <n v="664"/>
    <n v="116.1"/>
    <n v="110.72"/>
    <n v="238.16"/>
    <n v="154.99333333333334"/>
  </r>
  <r>
    <x v="8"/>
    <n v="46"/>
    <x v="8"/>
    <n v="2533"/>
    <s v="Food supply (kcal/capita/day)"/>
    <n v="664"/>
    <n v="4.16"/>
    <n v="4.07"/>
    <n v="3.87"/>
    <n v="4.0333333333333341"/>
  </r>
  <r>
    <x v="8"/>
    <n v="46"/>
    <x v="9"/>
    <n v="2511"/>
    <s v="Food supply (kcal/capita/day)"/>
    <n v="664"/>
    <n v="472.17"/>
    <n v="469.62"/>
    <n v="387.95"/>
    <n v="443.24666666666667"/>
  </r>
  <r>
    <x v="8"/>
    <n v="46"/>
    <x v="11"/>
    <n v="2535"/>
    <s v="Food supply (kcal/capita/day)"/>
    <n v="664"/>
    <n v="8.76"/>
    <n v="8.57"/>
    <n v="7.72"/>
    <n v="8.35"/>
  </r>
  <r>
    <x v="9"/>
    <n v="107"/>
    <x v="0"/>
    <n v="2615"/>
    <s v="Food supply (kcal/capita/day)"/>
    <n v="664"/>
    <n v="1.31"/>
    <n v="1.56"/>
    <n v="1.52"/>
    <n v="1.4633333333333336"/>
  </r>
  <r>
    <x v="9"/>
    <n v="107"/>
    <x v="1"/>
    <n v="2546"/>
    <s v="Food supply (kcal/capita/day)"/>
    <n v="664"/>
    <n v="13.09"/>
    <n v="12.48"/>
    <n v="12.59"/>
    <n v="12.719999999999999"/>
  </r>
  <r>
    <x v="9"/>
    <n v="107"/>
    <x v="2"/>
    <n v="2532"/>
    <s v="Food supply (kcal/capita/day)"/>
    <n v="664"/>
    <n v="309.43"/>
    <n v="312.22000000000003"/>
    <n v="315.33999999999997"/>
    <n v="312.33"/>
  </r>
  <r>
    <x v="9"/>
    <n v="107"/>
    <x v="3"/>
    <n v="2820"/>
    <s v="Food supply (kcal/capita/day)"/>
    <n v="664"/>
    <n v="24.97"/>
    <n v="25.57"/>
    <n v="24.99"/>
    <n v="25.176666666666666"/>
  </r>
  <r>
    <x v="9"/>
    <n v="107"/>
    <x v="4"/>
    <n v="2514"/>
    <s v="Food supply (kcal/capita/day)"/>
    <n v="664"/>
    <n v="184.19"/>
    <n v="173.29"/>
    <n v="137.63"/>
    <n v="165.03666666666666"/>
  </r>
  <r>
    <x v="9"/>
    <n v="107"/>
    <x v="5"/>
    <n v="2517"/>
    <s v="Food supply (kcal/capita/day)"/>
    <n v="664"/>
    <n v="12.64"/>
    <n v="10.64"/>
    <n v="15.56"/>
    <n v="12.946666666666667"/>
  </r>
  <r>
    <x v="9"/>
    <n v="107"/>
    <x v="12"/>
    <n v="2616"/>
    <s v="Food supply (kcal/capita/day)"/>
    <n v="664"/>
    <n v="159.1"/>
    <n v="152.69999999999999"/>
    <n v="146.44999999999999"/>
    <n v="152.74999999999997"/>
  </r>
  <r>
    <x v="9"/>
    <n v="107"/>
    <x v="10"/>
    <n v="2549"/>
    <s v="Food supply (kcal/capita/day)"/>
    <n v="664"/>
    <n v="4.76"/>
    <n v="4.91"/>
    <n v="4.71"/>
    <n v="4.793333333333333"/>
  </r>
  <r>
    <x v="9"/>
    <n v="107"/>
    <x v="6"/>
    <n v="2804"/>
    <s v="Food supply (kcal/capita/day)"/>
    <n v="664"/>
    <n v="465.5"/>
    <n v="492.61"/>
    <n v="552.42999999999995"/>
    <n v="503.51333333333332"/>
  </r>
  <r>
    <x v="9"/>
    <n v="107"/>
    <x v="7"/>
    <n v="2518"/>
    <s v="Food supply (kcal/capita/day)"/>
    <n v="664"/>
    <n v="11.22"/>
    <n v="8.35"/>
    <n v="7.5"/>
    <n v="9.0233333333333334"/>
  </r>
  <r>
    <x v="9"/>
    <n v="107"/>
    <x v="8"/>
    <n v="2533"/>
    <s v="Food supply (kcal/capita/day)"/>
    <n v="664"/>
    <n v="5.39"/>
    <n v="5.45"/>
    <n v="5.5"/>
    <n v="5.4466666666666663"/>
  </r>
  <r>
    <x v="9"/>
    <n v="107"/>
    <x v="9"/>
    <n v="2511"/>
    <s v="Food supply (kcal/capita/day)"/>
    <n v="664"/>
    <n v="124.19"/>
    <n v="128.26"/>
    <n v="127.7"/>
    <n v="126.71666666666665"/>
  </r>
  <r>
    <x v="9"/>
    <n v="107"/>
    <x v="11"/>
    <n v="2535"/>
    <s v="Food supply (kcal/capita/day)"/>
    <n v="664"/>
    <n v="484.78"/>
    <n v="511.77"/>
    <n v="524.86"/>
    <n v="507.1366666666666"/>
  </r>
  <r>
    <x v="10"/>
    <n v="250"/>
    <x v="0"/>
    <n v="2615"/>
    <s v="Food supply (kcal/capita/day)"/>
    <n v="664"/>
    <n v="7.86"/>
    <n v="7.64"/>
    <n v="7.45"/>
    <n v="7.6499999999999995"/>
  </r>
  <r>
    <x v="10"/>
    <n v="250"/>
    <x v="1"/>
    <n v="2546"/>
    <s v="Food supply (kcal/capita/day)"/>
    <n v="664"/>
    <n v="16.48"/>
    <n v="14.98"/>
    <n v="14.59"/>
    <n v="15.35"/>
  </r>
  <r>
    <x v="10"/>
    <n v="250"/>
    <x v="2"/>
    <n v="2532"/>
    <s v="Food supply (kcal/capita/day)"/>
    <n v="664"/>
    <n v="814.34"/>
    <n v="853.83"/>
    <n v="861.44"/>
    <n v="843.20333333333338"/>
  </r>
  <r>
    <x v="10"/>
    <n v="250"/>
    <x v="3"/>
    <n v="2820"/>
    <s v="Food supply (kcal/capita/day)"/>
    <n v="664"/>
    <n v="44.77"/>
    <n v="43.57"/>
    <n v="42.45"/>
    <n v="43.596666666666671"/>
  </r>
  <r>
    <x v="10"/>
    <n v="250"/>
    <x v="4"/>
    <n v="2514"/>
    <s v="Food supply (kcal/capita/day)"/>
    <n v="664"/>
    <n v="242"/>
    <n v="213.02"/>
    <n v="200.77"/>
    <n v="218.59666666666666"/>
  </r>
  <r>
    <x v="10"/>
    <n v="250"/>
    <x v="5"/>
    <n v="2517"/>
    <s v="Food supply (kcal/capita/day)"/>
    <n v="664"/>
    <n v="3.58"/>
    <n v="3.5"/>
    <n v="3.43"/>
    <n v="3.5033333333333334"/>
  </r>
  <r>
    <x v="10"/>
    <n v="250"/>
    <x v="12"/>
    <n v="2616"/>
    <s v="Food supply (kcal/capita/day)"/>
    <n v="664"/>
    <n v="27.08"/>
    <n v="26.47"/>
    <n v="25.84"/>
    <n v="26.463333333333335"/>
  </r>
  <r>
    <x v="10"/>
    <n v="250"/>
    <x v="10"/>
    <n v="2549"/>
    <s v="Food supply (kcal/capita/day)"/>
    <n v="664"/>
    <n v="12.29"/>
    <n v="11.65"/>
    <n v="11.21"/>
    <n v="11.716666666666667"/>
  </r>
  <r>
    <x v="10"/>
    <n v="250"/>
    <x v="6"/>
    <n v="2804"/>
    <s v="Food supply (kcal/capita/day)"/>
    <n v="664"/>
    <n v="67.08"/>
    <n v="64.75"/>
    <n v="72.25"/>
    <n v="68.026666666666657"/>
  </r>
  <r>
    <x v="10"/>
    <n v="250"/>
    <x v="7"/>
    <n v="2518"/>
    <s v="Food supply (kcal/capita/day)"/>
    <n v="664"/>
    <n v="0.83"/>
    <n v="0.82"/>
    <n v="0.77"/>
    <n v="0.80666666666666664"/>
  </r>
  <r>
    <x v="10"/>
    <n v="250"/>
    <x v="8"/>
    <n v="2533"/>
    <s v="Food supply (kcal/capita/day)"/>
    <n v="664"/>
    <n v="9.51"/>
    <n v="9.3800000000000008"/>
    <n v="9.25"/>
    <n v="9.3800000000000008"/>
  </r>
  <r>
    <x v="10"/>
    <n v="250"/>
    <x v="9"/>
    <n v="2511"/>
    <s v="Food supply (kcal/capita/day)"/>
    <n v="664"/>
    <n v="61.46"/>
    <n v="75.209999999999994"/>
    <n v="76.98"/>
    <n v="71.216666666666654"/>
  </r>
  <r>
    <x v="10"/>
    <n v="250"/>
    <x v="11"/>
    <n v="2535"/>
    <s v="Food supply (kcal/capita/day)"/>
    <n v="664"/>
    <n v="3.66"/>
    <n v="3.6"/>
    <n v="3.55"/>
    <n v="3.6033333333333331"/>
  </r>
  <r>
    <x v="11"/>
    <n v="72"/>
    <x v="0"/>
    <n v="2615"/>
    <s v="Food supply (kcal/capita/day)"/>
    <n v="664"/>
    <n v="0.02"/>
    <n v="0.98"/>
    <n v="5.36"/>
    <n v="2.12"/>
  </r>
  <r>
    <x v="11"/>
    <n v="72"/>
    <x v="1"/>
    <n v="2546"/>
    <s v="Food supply (kcal/capita/day)"/>
    <n v="664"/>
    <n v="31.34"/>
    <n v="0"/>
    <n v="32.409999999999997"/>
    <n v="21.25"/>
  </r>
  <r>
    <x v="11"/>
    <n v="72"/>
    <x v="2"/>
    <n v="2532"/>
    <s v="Food supply (kcal/capita/day)"/>
    <n v="664"/>
    <n v="0"/>
    <n v="0"/>
    <n v="0"/>
    <n v="0"/>
  </r>
  <r>
    <x v="11"/>
    <n v="72"/>
    <x v="3"/>
    <n v="2820"/>
    <s v="Food supply (kcal/capita/day)"/>
    <n v="664"/>
    <n v="0.79"/>
    <n v="1.44"/>
    <n v="2.12"/>
    <n v="1.45"/>
  </r>
  <r>
    <x v="11"/>
    <n v="72"/>
    <x v="4"/>
    <n v="2514"/>
    <s v="Food supply (kcal/capita/day)"/>
    <n v="664"/>
    <n v="11.09"/>
    <n v="4.74"/>
    <n v="3.82"/>
    <n v="6.55"/>
  </r>
  <r>
    <x v="11"/>
    <n v="72"/>
    <x v="10"/>
    <n v="2549"/>
    <s v="Food supply (kcal/capita/day)"/>
    <n v="664"/>
    <n v="10.8"/>
    <n v="9.0500000000000007"/>
    <n v="29.93"/>
    <n v="16.593333333333334"/>
  </r>
  <r>
    <x v="11"/>
    <n v="72"/>
    <x v="6"/>
    <n v="2804"/>
    <s v="Food supply (kcal/capita/day)"/>
    <n v="664"/>
    <n v="394.36"/>
    <n v="388.53"/>
    <n v="386.5"/>
    <n v="389.79666666666662"/>
  </r>
  <r>
    <x v="11"/>
    <n v="72"/>
    <x v="7"/>
    <n v="2518"/>
    <s v="Food supply (kcal/capita/day)"/>
    <n v="664"/>
    <n v="9.25"/>
    <n v="8.5500000000000007"/>
    <n v="16.54"/>
    <n v="11.446666666666667"/>
  </r>
  <r>
    <x v="11"/>
    <n v="72"/>
    <x v="9"/>
    <n v="2511"/>
    <s v="Food supply (kcal/capita/day)"/>
    <n v="664"/>
    <n v="752.07"/>
    <n v="779.64"/>
    <n v="778.51"/>
    <n v="770.07333333333338"/>
  </r>
  <r>
    <x v="12"/>
    <m/>
    <x v="1"/>
    <m/>
    <m/>
    <m/>
    <n v="0"/>
    <n v="0"/>
    <n v="0"/>
    <n v="0"/>
  </r>
  <r>
    <x v="13"/>
    <n v="178"/>
    <x v="1"/>
    <n v="2546"/>
    <s v="Food supply (kcal/capita/day)"/>
    <n v="664"/>
    <n v="9.23"/>
    <n v="0.1"/>
    <n v="0"/>
    <n v="3.11"/>
  </r>
  <r>
    <x v="13"/>
    <n v="178"/>
    <x v="3"/>
    <n v="2820"/>
    <s v="Food supply (kcal/capita/day)"/>
    <n v="664"/>
    <n v="5.67"/>
    <n v="4.54"/>
    <n v="13.61"/>
    <n v="7.94"/>
  </r>
  <r>
    <x v="13"/>
    <n v="178"/>
    <x v="4"/>
    <n v="2514"/>
    <s v="Food supply (kcal/capita/day)"/>
    <n v="664"/>
    <n v="27.54"/>
    <n v="41.38"/>
    <n v="54.66"/>
    <n v="41.193333333333335"/>
  </r>
  <r>
    <x v="13"/>
    <n v="178"/>
    <x v="5"/>
    <n v="2517"/>
    <s v="Food supply (kcal/capita/day)"/>
    <n v="664"/>
    <n v="26.07"/>
    <n v="79.91"/>
    <n v="88.29"/>
    <n v="64.756666666666661"/>
  </r>
  <r>
    <x v="13"/>
    <n v="178"/>
    <x v="10"/>
    <n v="2549"/>
    <s v="Food supply (kcal/capita/day)"/>
    <n v="664"/>
    <n v="87.83"/>
    <n v="73.69"/>
    <n v="63.61"/>
    <n v="75.043333333333337"/>
  </r>
  <r>
    <x v="13"/>
    <n v="178"/>
    <x v="6"/>
    <n v="2804"/>
    <s v="Food supply (kcal/capita/day)"/>
    <n v="664"/>
    <n v="1.96"/>
    <n v="0.16"/>
    <n v="0.25"/>
    <n v="0.79"/>
  </r>
  <r>
    <x v="13"/>
    <n v="178"/>
    <x v="7"/>
    <n v="2518"/>
    <s v="Food supply (kcal/capita/day)"/>
    <n v="664"/>
    <n v="235.47"/>
    <n v="533.41"/>
    <n v="650.83000000000004"/>
    <n v="473.23666666666668"/>
  </r>
  <r>
    <x v="13"/>
    <n v="178"/>
    <x v="9"/>
    <n v="2511"/>
    <s v="Food supply (kcal/capita/day)"/>
    <n v="664"/>
    <n v="707.97"/>
    <n v="385.47"/>
    <n v="298.45"/>
    <n v="463.96333333333337"/>
  </r>
  <r>
    <x v="14"/>
    <n v="238"/>
    <x v="0"/>
    <n v="2615"/>
    <s v="Food supply (kcal/capita/day)"/>
    <n v="664"/>
    <n v="4.1900000000000004"/>
    <n v="4.3899999999999997"/>
    <n v="4.6500000000000004"/>
    <n v="4.41"/>
  </r>
  <r>
    <x v="14"/>
    <n v="238"/>
    <x v="1"/>
    <n v="2546"/>
    <s v="Food supply (kcal/capita/day)"/>
    <n v="664"/>
    <n v="16.59"/>
    <n v="13.64"/>
    <n v="15.3"/>
    <n v="15.176666666666668"/>
  </r>
  <r>
    <x v="14"/>
    <n v="238"/>
    <x v="3"/>
    <n v="2820"/>
    <s v="Food supply (kcal/capita/day)"/>
    <n v="664"/>
    <n v="3.64"/>
    <n v="3.52"/>
    <n v="5.7"/>
    <n v="4.2866666666666662"/>
  </r>
  <r>
    <x v="14"/>
    <n v="238"/>
    <x v="4"/>
    <n v="2514"/>
    <s v="Food supply (kcal/capita/day)"/>
    <n v="664"/>
    <n v="430.86"/>
    <n v="430.73"/>
    <n v="386.87"/>
    <n v="416.15333333333336"/>
  </r>
  <r>
    <x v="14"/>
    <n v="238"/>
    <x v="5"/>
    <n v="2517"/>
    <s v="Food supply (kcal/capita/day)"/>
    <n v="664"/>
    <n v="36.07"/>
    <n v="44.45"/>
    <n v="34.19"/>
    <n v="38.236666666666672"/>
  </r>
  <r>
    <x v="14"/>
    <n v="238"/>
    <x v="10"/>
    <n v="2549"/>
    <s v="Food supply (kcal/capita/day)"/>
    <n v="664"/>
    <n v="101.11"/>
    <n v="103.27"/>
    <n v="106.25"/>
    <n v="103.54333333333334"/>
  </r>
  <r>
    <x v="14"/>
    <n v="238"/>
    <x v="6"/>
    <n v="2804"/>
    <s v="Food supply (kcal/capita/day)"/>
    <n v="664"/>
    <n v="3.43"/>
    <n v="5.03"/>
    <n v="6.52"/>
    <n v="4.9933333333333332"/>
  </r>
  <r>
    <x v="14"/>
    <n v="238"/>
    <x v="7"/>
    <n v="2518"/>
    <s v="Food supply (kcal/capita/day)"/>
    <n v="664"/>
    <n v="198.26"/>
    <n v="239.26"/>
    <n v="250.83"/>
    <n v="229.45000000000002"/>
  </r>
  <r>
    <x v="14"/>
    <n v="238"/>
    <x v="8"/>
    <n v="2533"/>
    <s v="Food supply (kcal/capita/day)"/>
    <n v="664"/>
    <n v="13.8"/>
    <n v="12.79"/>
    <n v="12.46"/>
    <n v="13.016666666666666"/>
  </r>
  <r>
    <x v="14"/>
    <n v="238"/>
    <x v="9"/>
    <n v="2511"/>
    <s v="Food supply (kcal/capita/day)"/>
    <n v="664"/>
    <n v="213.78"/>
    <n v="219.03"/>
    <n v="252.23"/>
    <n v="228.34666666666666"/>
  </r>
  <r>
    <x v="14"/>
    <n v="238"/>
    <x v="11"/>
    <n v="2535"/>
    <s v="Food supply (kcal/capita/day)"/>
    <n v="664"/>
    <n v="5.1100000000000003"/>
    <n v="6.56"/>
    <n v="8.11"/>
    <n v="6.5933333333333337"/>
  </r>
  <r>
    <x v="15"/>
    <n v="74"/>
    <x v="0"/>
    <n v="2615"/>
    <s v="Food supply (kcal/capita/day)"/>
    <n v="664"/>
    <n v="12.97"/>
    <n v="12.72"/>
    <n v="13.53"/>
    <n v="13.073333333333332"/>
  </r>
  <r>
    <x v="15"/>
    <n v="74"/>
    <x v="1"/>
    <n v="2546"/>
    <s v="Food supply (kcal/capita/day)"/>
    <n v="664"/>
    <n v="4.09"/>
    <n v="5.66"/>
    <n v="3.51"/>
    <n v="4.42"/>
  </r>
  <r>
    <x v="15"/>
    <n v="74"/>
    <x v="2"/>
    <n v="2532"/>
    <s v="Food supply (kcal/capita/day)"/>
    <n v="664"/>
    <n v="221.08"/>
    <n v="226.88"/>
    <n v="228.46"/>
    <n v="225.47333333333336"/>
  </r>
  <r>
    <x v="15"/>
    <n v="74"/>
    <x v="3"/>
    <n v="2820"/>
    <s v="Food supply (kcal/capita/day)"/>
    <n v="664"/>
    <n v="124.98"/>
    <n v="121.39"/>
    <n v="127.74"/>
    <n v="124.70333333333333"/>
  </r>
  <r>
    <x v="15"/>
    <n v="74"/>
    <x v="4"/>
    <n v="2514"/>
    <s v="Food supply (kcal/capita/day)"/>
    <n v="664"/>
    <n v="136.61000000000001"/>
    <n v="140.19999999999999"/>
    <n v="140.96"/>
    <n v="139.25666666666666"/>
  </r>
  <r>
    <x v="15"/>
    <n v="74"/>
    <x v="12"/>
    <n v="2616"/>
    <s v="Food supply (kcal/capita/day)"/>
    <n v="664"/>
    <n v="298.91000000000003"/>
    <n v="298.16000000000003"/>
    <n v="295.79000000000002"/>
    <n v="297.62000000000006"/>
  </r>
  <r>
    <x v="15"/>
    <n v="74"/>
    <x v="10"/>
    <n v="2549"/>
    <s v="Food supply (kcal/capita/day)"/>
    <n v="664"/>
    <n v="1.36"/>
    <n v="1.33"/>
    <n v="3.55"/>
    <n v="2.08"/>
  </r>
  <r>
    <x v="15"/>
    <n v="74"/>
    <x v="6"/>
    <n v="2804"/>
    <s v="Food supply (kcal/capita/day)"/>
    <n v="664"/>
    <n v="373.16"/>
    <n v="373.99"/>
    <n v="374.9"/>
    <n v="374.01666666666671"/>
  </r>
  <r>
    <x v="15"/>
    <n v="74"/>
    <x v="8"/>
    <n v="2533"/>
    <s v="Food supply (kcal/capita/day)"/>
    <n v="664"/>
    <n v="7.2"/>
    <n v="6.08"/>
    <n v="6.32"/>
    <n v="6.5333333333333341"/>
  </r>
  <r>
    <x v="15"/>
    <n v="74"/>
    <x v="9"/>
    <n v="2511"/>
    <s v="Food supply (kcal/capita/day)"/>
    <n v="664"/>
    <n v="387.65"/>
    <n v="392.64"/>
    <n v="396.52"/>
    <n v="392.27"/>
  </r>
  <r>
    <x v="15"/>
    <n v="74"/>
    <x v="11"/>
    <n v="2535"/>
    <s v="Food supply (kcal/capita/day)"/>
    <n v="664"/>
    <n v="160.1"/>
    <n v="158.97"/>
    <n v="159.91"/>
    <n v="159.66"/>
  </r>
  <r>
    <x v="16"/>
    <n v="75"/>
    <x v="1"/>
    <n v="2546"/>
    <s v="Food supply (kcal/capita/day)"/>
    <n v="664"/>
    <n v="0.27"/>
    <n v="0.27"/>
    <n v="0"/>
    <n v="0.18000000000000002"/>
  </r>
  <r>
    <x v="16"/>
    <n v="75"/>
    <x v="2"/>
    <n v="2532"/>
    <s v="Food supply (kcal/capita/day)"/>
    <n v="664"/>
    <n v="14.82"/>
    <n v="14.51"/>
    <n v="15"/>
    <n v="14.776666666666666"/>
  </r>
  <r>
    <x v="16"/>
    <n v="75"/>
    <x v="3"/>
    <n v="2820"/>
    <s v="Food supply (kcal/capita/day)"/>
    <n v="664"/>
    <n v="76.010000000000005"/>
    <n v="71.84"/>
    <n v="69.81"/>
    <n v="72.553333333333342"/>
  </r>
  <r>
    <x v="16"/>
    <n v="75"/>
    <x v="4"/>
    <n v="2514"/>
    <s v="Food supply (kcal/capita/day)"/>
    <n v="664"/>
    <n v="59.68"/>
    <n v="66.319999999999993"/>
    <n v="85.4"/>
    <n v="70.466666666666669"/>
  </r>
  <r>
    <x v="16"/>
    <n v="75"/>
    <x v="5"/>
    <n v="2517"/>
    <s v="Food supply (kcal/capita/day)"/>
    <n v="664"/>
    <n v="439.16"/>
    <n v="474.31"/>
    <n v="408.95"/>
    <n v="440.80666666666667"/>
  </r>
  <r>
    <x v="16"/>
    <n v="75"/>
    <x v="10"/>
    <n v="2549"/>
    <s v="Food supply (kcal/capita/day)"/>
    <n v="664"/>
    <n v="16.059999999999999"/>
    <n v="15.34"/>
    <n v="15.58"/>
    <n v="15.659999999999998"/>
  </r>
  <r>
    <x v="16"/>
    <n v="75"/>
    <x v="6"/>
    <n v="2804"/>
    <s v="Food supply (kcal/capita/day)"/>
    <n v="664"/>
    <n v="357.18"/>
    <n v="499.25"/>
    <n v="580.41"/>
    <n v="478.94666666666672"/>
  </r>
  <r>
    <x v="16"/>
    <n v="75"/>
    <x v="7"/>
    <n v="2518"/>
    <s v="Food supply (kcal/capita/day)"/>
    <n v="664"/>
    <n v="133.19999999999999"/>
    <n v="119.03"/>
    <n v="113.72"/>
    <n v="121.98333333333333"/>
  </r>
  <r>
    <x v="16"/>
    <n v="75"/>
    <x v="9"/>
    <n v="2511"/>
    <s v="Food supply (kcal/capita/day)"/>
    <n v="664"/>
    <n v="213.51"/>
    <n v="186.85"/>
    <n v="156.9"/>
    <n v="185.75333333333333"/>
  </r>
  <r>
    <x v="17"/>
    <n v="81"/>
    <x v="0"/>
    <n v="2615"/>
    <s v="Food supply (kcal/capita/day)"/>
    <n v="664"/>
    <n v="1.68"/>
    <n v="1.91"/>
    <n v="2.82"/>
    <n v="2.1366666666666667"/>
  </r>
  <r>
    <x v="17"/>
    <n v="81"/>
    <x v="1"/>
    <n v="2546"/>
    <s v="Food supply (kcal/capita/day)"/>
    <n v="664"/>
    <n v="0.28000000000000003"/>
    <n v="0.45"/>
    <n v="0.97"/>
    <n v="0.56666666666666665"/>
  </r>
  <r>
    <x v="17"/>
    <n v="81"/>
    <x v="2"/>
    <n v="2532"/>
    <s v="Food supply (kcal/capita/day)"/>
    <n v="664"/>
    <n v="612.44000000000005"/>
    <n v="599.37"/>
    <n v="598.85"/>
    <n v="603.55333333333328"/>
  </r>
  <r>
    <x v="17"/>
    <n v="81"/>
    <x v="3"/>
    <n v="2820"/>
    <s v="Food supply (kcal/capita/day)"/>
    <n v="664"/>
    <n v="64.02"/>
    <n v="70.489999999999995"/>
    <n v="67.2"/>
    <n v="67.236666666666665"/>
  </r>
  <r>
    <x v="17"/>
    <n v="81"/>
    <x v="4"/>
    <n v="2514"/>
    <s v="Food supply (kcal/capita/day)"/>
    <n v="664"/>
    <n v="365.51"/>
    <n v="346.68"/>
    <n v="311.66000000000003"/>
    <n v="341.28333333333336"/>
  </r>
  <r>
    <x v="17"/>
    <n v="81"/>
    <x v="5"/>
    <n v="2517"/>
    <s v="Food supply (kcal/capita/day)"/>
    <n v="664"/>
    <n v="50.34"/>
    <n v="43.92"/>
    <n v="41.7"/>
    <n v="45.32"/>
  </r>
  <r>
    <x v="17"/>
    <n v="81"/>
    <x v="12"/>
    <n v="2616"/>
    <s v="Food supply (kcal/capita/day)"/>
    <n v="664"/>
    <n v="279.54000000000002"/>
    <n v="284.18"/>
    <n v="281.12"/>
    <n v="281.61333333333334"/>
  </r>
  <r>
    <x v="17"/>
    <n v="81"/>
    <x v="10"/>
    <n v="2549"/>
    <s v="Food supply (kcal/capita/day)"/>
    <n v="664"/>
    <n v="6.02"/>
    <n v="5.92"/>
    <n v="5.78"/>
    <n v="5.9066666666666663"/>
  </r>
  <r>
    <x v="17"/>
    <n v="81"/>
    <x v="6"/>
    <n v="2804"/>
    <s v="Food supply (kcal/capita/day)"/>
    <n v="664"/>
    <n v="197.16"/>
    <n v="240.51"/>
    <n v="273.45999999999998"/>
    <n v="237.04333333333329"/>
  </r>
  <r>
    <x v="17"/>
    <n v="81"/>
    <x v="7"/>
    <n v="2518"/>
    <s v="Food supply (kcal/capita/day)"/>
    <n v="664"/>
    <n v="73.59"/>
    <n v="75.5"/>
    <n v="81.86"/>
    <n v="76.983333333333334"/>
  </r>
  <r>
    <x v="17"/>
    <n v="81"/>
    <x v="8"/>
    <n v="2533"/>
    <s v="Food supply (kcal/capita/day)"/>
    <n v="664"/>
    <n v="10.93"/>
    <n v="10.65"/>
    <n v="10.47"/>
    <n v="10.683333333333332"/>
  </r>
  <r>
    <x v="17"/>
    <n v="81"/>
    <x v="9"/>
    <n v="2511"/>
    <s v="Food supply (kcal/capita/day)"/>
    <n v="664"/>
    <n v="137.4"/>
    <n v="134.35"/>
    <n v="138.41"/>
    <n v="136.72"/>
  </r>
  <r>
    <x v="17"/>
    <n v="81"/>
    <x v="11"/>
    <n v="2535"/>
    <s v="Food supply (kcal/capita/day)"/>
    <n v="664"/>
    <n v="306.52"/>
    <n v="318.85000000000002"/>
    <n v="320.88"/>
    <n v="315.41666666666669"/>
  </r>
  <r>
    <x v="18"/>
    <n v="90"/>
    <x v="0"/>
    <n v="2615"/>
    <s v="Food supply (kcal/capita/day)"/>
    <n v="664"/>
    <n v="21.39"/>
    <n v="21.65"/>
    <n v="21.88"/>
    <n v="21.64"/>
  </r>
  <r>
    <x v="18"/>
    <n v="90"/>
    <x v="1"/>
    <n v="2546"/>
    <s v="Food supply (kcal/capita/day)"/>
    <n v="664"/>
    <n v="0.92"/>
    <n v="0"/>
    <n v="0"/>
    <n v="0.3066666666666667"/>
  </r>
  <r>
    <x v="18"/>
    <n v="90"/>
    <x v="2"/>
    <n v="2532"/>
    <s v="Food supply (kcal/capita/day)"/>
    <n v="664"/>
    <n v="294.66000000000003"/>
    <n v="303.18"/>
    <n v="304.23"/>
    <n v="300.69"/>
  </r>
  <r>
    <x v="18"/>
    <n v="90"/>
    <x v="3"/>
    <n v="2820"/>
    <s v="Food supply (kcal/capita/day)"/>
    <n v="664"/>
    <n v="59.25"/>
    <n v="62.13"/>
    <n v="63.19"/>
    <n v="61.523333333333333"/>
  </r>
  <r>
    <x v="18"/>
    <n v="90"/>
    <x v="4"/>
    <n v="2514"/>
    <s v="Food supply (kcal/capita/day)"/>
    <n v="664"/>
    <n v="87.6"/>
    <n v="84.76"/>
    <n v="81.25"/>
    <n v="84.536666666666676"/>
  </r>
  <r>
    <x v="18"/>
    <n v="90"/>
    <x v="5"/>
    <n v="2517"/>
    <s v="Food supply (kcal/capita/day)"/>
    <n v="664"/>
    <n v="6.98"/>
    <n v="6.84"/>
    <n v="6.7"/>
    <n v="6.84"/>
  </r>
  <r>
    <x v="18"/>
    <n v="90"/>
    <x v="12"/>
    <n v="2616"/>
    <s v="Food supply (kcal/capita/day)"/>
    <n v="664"/>
    <n v="96.65"/>
    <n v="95.79"/>
    <n v="93.98"/>
    <n v="95.473333333333343"/>
  </r>
  <r>
    <x v="18"/>
    <n v="90"/>
    <x v="10"/>
    <n v="2549"/>
    <s v="Food supply (kcal/capita/day)"/>
    <n v="664"/>
    <n v="52.57"/>
    <n v="52.39"/>
    <n v="52.17"/>
    <n v="52.376666666666665"/>
  </r>
  <r>
    <x v="18"/>
    <n v="90"/>
    <x v="6"/>
    <n v="2804"/>
    <s v="Food supply (kcal/capita/day)"/>
    <n v="664"/>
    <n v="918.65"/>
    <n v="928.38"/>
    <n v="960.82"/>
    <n v="935.94999999999993"/>
  </r>
  <r>
    <x v="18"/>
    <n v="90"/>
    <x v="7"/>
    <n v="2518"/>
    <s v="Food supply (kcal/capita/day)"/>
    <n v="664"/>
    <n v="3.81"/>
    <n v="3.74"/>
    <n v="3.66"/>
    <n v="3.7366666666666668"/>
  </r>
  <r>
    <x v="18"/>
    <n v="90"/>
    <x v="8"/>
    <n v="2533"/>
    <s v="Food supply (kcal/capita/day)"/>
    <n v="664"/>
    <n v="46.13"/>
    <n v="46.3"/>
    <n v="46.44"/>
    <n v="46.29"/>
  </r>
  <r>
    <x v="18"/>
    <n v="90"/>
    <x v="9"/>
    <n v="2511"/>
    <s v="Food supply (kcal/capita/day)"/>
    <n v="664"/>
    <n v="99.41"/>
    <n v="95.74"/>
    <n v="94.91"/>
    <n v="96.686666666666653"/>
  </r>
  <r>
    <x v="18"/>
    <n v="90"/>
    <x v="11"/>
    <n v="2535"/>
    <s v="Food supply (kcal/capita/day)"/>
    <n v="664"/>
    <n v="6.42"/>
    <n v="6.45"/>
    <n v="6.47"/>
    <n v="6.4466666666666663"/>
  </r>
  <r>
    <x v="19"/>
    <n v="175"/>
    <x v="0"/>
    <n v="2615"/>
    <s v="Food supply (kcal/capita/day)"/>
    <n v="664"/>
    <n v="4.8"/>
    <n v="5.45"/>
    <n v="5.55"/>
    <n v="5.2666666666666666"/>
  </r>
  <r>
    <x v="19"/>
    <n v="175"/>
    <x v="1"/>
    <n v="2546"/>
    <s v="Food supply (kcal/capita/day)"/>
    <n v="664"/>
    <n v="2.2200000000000002"/>
    <n v="2.17"/>
    <n v="11.7"/>
    <n v="5.3633333333333333"/>
  </r>
  <r>
    <x v="19"/>
    <n v="175"/>
    <x v="2"/>
    <n v="2532"/>
    <s v="Food supply (kcal/capita/day)"/>
    <n v="664"/>
    <n v="77.040000000000006"/>
    <n v="79.27"/>
    <n v="84.1"/>
    <n v="80.13666666666667"/>
  </r>
  <r>
    <x v="19"/>
    <n v="175"/>
    <x v="3"/>
    <n v="2820"/>
    <s v="Food supply (kcal/capita/day)"/>
    <n v="664"/>
    <n v="15.32"/>
    <n v="14.97"/>
    <n v="14.64"/>
    <n v="14.976666666666667"/>
  </r>
  <r>
    <x v="19"/>
    <n v="175"/>
    <x v="4"/>
    <n v="2514"/>
    <s v="Food supply (kcal/capita/day)"/>
    <n v="664"/>
    <n v="189.03"/>
    <n v="194.69"/>
    <n v="146.06"/>
    <n v="176.59333333333333"/>
  </r>
  <r>
    <x v="19"/>
    <n v="175"/>
    <x v="5"/>
    <n v="2517"/>
    <s v="Food supply (kcal/capita/day)"/>
    <n v="664"/>
    <n v="164.87"/>
    <n v="214.05"/>
    <n v="194.31"/>
    <n v="191.07666666666668"/>
  </r>
  <r>
    <x v="19"/>
    <n v="175"/>
    <x v="12"/>
    <n v="2616"/>
    <s v="Food supply (kcal/capita/day)"/>
    <n v="664"/>
    <n v="51.65"/>
    <n v="50.48"/>
    <n v="50.63"/>
    <n v="50.919999999999995"/>
  </r>
  <r>
    <x v="19"/>
    <n v="175"/>
    <x v="10"/>
    <n v="2549"/>
    <s v="Food supply (kcal/capita/day)"/>
    <n v="664"/>
    <n v="12.42"/>
    <n v="12.12"/>
    <n v="15.26"/>
    <n v="13.266666666666666"/>
  </r>
  <r>
    <x v="19"/>
    <n v="175"/>
    <x v="6"/>
    <n v="2804"/>
    <s v="Food supply (kcal/capita/day)"/>
    <n v="664"/>
    <n v="807.18"/>
    <n v="740.37"/>
    <n v="848.29"/>
    <n v="798.61333333333334"/>
  </r>
  <r>
    <x v="19"/>
    <n v="175"/>
    <x v="7"/>
    <n v="2518"/>
    <s v="Food supply (kcal/capita/day)"/>
    <n v="664"/>
    <n v="97.98"/>
    <n v="101.47"/>
    <n v="58.47"/>
    <n v="85.973333333333315"/>
  </r>
  <r>
    <x v="19"/>
    <n v="175"/>
    <x v="9"/>
    <n v="2511"/>
    <s v="Food supply (kcal/capita/day)"/>
    <n v="664"/>
    <n v="83.02"/>
    <n v="85.06"/>
    <n v="105.55"/>
    <n v="91.21"/>
  </r>
  <r>
    <x v="20"/>
    <n v="114"/>
    <x v="0"/>
    <n v="2615"/>
    <s v="Food supply (kcal/capita/day)"/>
    <n v="664"/>
    <n v="23.41"/>
    <n v="23.51"/>
    <n v="21.96"/>
    <n v="22.959999999999997"/>
  </r>
  <r>
    <x v="20"/>
    <n v="114"/>
    <x v="1"/>
    <n v="2546"/>
    <s v="Food supply (kcal/capita/day)"/>
    <n v="664"/>
    <n v="86.85"/>
    <n v="92.26"/>
    <n v="96.21"/>
    <n v="91.773333333333326"/>
  </r>
  <r>
    <x v="20"/>
    <n v="114"/>
    <x v="2"/>
    <n v="2532"/>
    <s v="Food supply (kcal/capita/day)"/>
    <n v="664"/>
    <n v="27.76"/>
    <n v="51.06"/>
    <n v="30.12"/>
    <n v="36.31333333333334"/>
  </r>
  <r>
    <x v="20"/>
    <n v="114"/>
    <x v="3"/>
    <n v="2820"/>
    <s v="Food supply (kcal/capita/day)"/>
    <n v="664"/>
    <n v="5.84"/>
    <n v="5.66"/>
    <n v="5.99"/>
    <n v="5.830000000000001"/>
  </r>
  <r>
    <x v="20"/>
    <n v="114"/>
    <x v="4"/>
    <n v="2514"/>
    <s v="Food supply (kcal/capita/day)"/>
    <n v="664"/>
    <n v="736.18"/>
    <n v="711.52"/>
    <n v="694.75"/>
    <n v="714.15"/>
  </r>
  <r>
    <x v="20"/>
    <n v="114"/>
    <x v="5"/>
    <n v="2517"/>
    <s v="Food supply (kcal/capita/day)"/>
    <n v="664"/>
    <n v="7.48"/>
    <n v="10.48"/>
    <n v="20.85"/>
    <n v="12.936666666666667"/>
  </r>
  <r>
    <x v="20"/>
    <n v="114"/>
    <x v="12"/>
    <n v="2616"/>
    <s v="Food supply (kcal/capita/day)"/>
    <n v="664"/>
    <n v="36.35"/>
    <n v="36.520000000000003"/>
    <n v="34.11"/>
    <n v="35.660000000000004"/>
  </r>
  <r>
    <x v="20"/>
    <n v="114"/>
    <x v="10"/>
    <n v="2549"/>
    <s v="Food supply (kcal/capita/day)"/>
    <n v="664"/>
    <n v="44.59"/>
    <n v="45.4"/>
    <n v="46.5"/>
    <n v="45.49666666666667"/>
  </r>
  <r>
    <x v="20"/>
    <n v="114"/>
    <x v="6"/>
    <n v="2804"/>
    <s v="Food supply (kcal/capita/day)"/>
    <n v="664"/>
    <n v="70.11"/>
    <n v="78.05"/>
    <n v="72.97"/>
    <n v="73.709999999999994"/>
  </r>
  <r>
    <x v="20"/>
    <n v="114"/>
    <x v="7"/>
    <n v="2518"/>
    <s v="Food supply (kcal/capita/day)"/>
    <n v="664"/>
    <n v="21.35"/>
    <n v="20.93"/>
    <n v="17.829999999999998"/>
    <n v="20.036666666666665"/>
  </r>
  <r>
    <x v="20"/>
    <n v="114"/>
    <x v="8"/>
    <n v="2533"/>
    <s v="Food supply (kcal/capita/day)"/>
    <n v="664"/>
    <n v="15.57"/>
    <n v="47.62"/>
    <n v="51.94"/>
    <n v="38.376666666666665"/>
  </r>
  <r>
    <x v="20"/>
    <n v="114"/>
    <x v="9"/>
    <n v="2511"/>
    <s v="Food supply (kcal/capita/day)"/>
    <n v="664"/>
    <n v="196.34"/>
    <n v="190.47"/>
    <n v="194.59"/>
    <n v="193.79999999999998"/>
  </r>
  <r>
    <x v="20"/>
    <n v="114"/>
    <x v="11"/>
    <n v="2535"/>
    <s v="Food supply (kcal/capita/day)"/>
    <n v="664"/>
    <n v="0.56000000000000005"/>
    <n v="0.6"/>
    <n v="0.51"/>
    <n v="0.55666666666666675"/>
  </r>
  <r>
    <x v="21"/>
    <n v="122"/>
    <x v="0"/>
    <n v="2615"/>
    <s v="Food supply (kcal/capita/day)"/>
    <n v="664"/>
    <n v="2.31"/>
    <n v="2.33"/>
    <n v="2.35"/>
    <n v="2.33"/>
  </r>
  <r>
    <x v="21"/>
    <n v="122"/>
    <x v="1"/>
    <n v="2546"/>
    <s v="Food supply (kcal/capita/day)"/>
    <n v="664"/>
    <n v="35.06"/>
    <n v="35.81"/>
    <n v="38.1"/>
    <n v="36.323333333333331"/>
  </r>
  <r>
    <x v="21"/>
    <n v="122"/>
    <x v="4"/>
    <n v="2514"/>
    <s v="Food supply (kcal/capita/day)"/>
    <n v="664"/>
    <n v="1373.18"/>
    <n v="1365.77"/>
    <n v="1372.11"/>
    <n v="1370.3533333333332"/>
  </r>
  <r>
    <x v="21"/>
    <n v="122"/>
    <x v="6"/>
    <n v="2804"/>
    <s v="Food supply (kcal/capita/day)"/>
    <n v="664"/>
    <n v="52.8"/>
    <n v="55.12"/>
    <n v="54.94"/>
    <n v="54.286666666666662"/>
  </r>
  <r>
    <x v="21"/>
    <n v="122"/>
    <x v="7"/>
    <n v="2518"/>
    <s v="Food supply (kcal/capita/day)"/>
    <n v="664"/>
    <n v="116.82"/>
    <n v="108.32"/>
    <n v="109.14"/>
    <n v="111.42666666666666"/>
  </r>
  <r>
    <x v="21"/>
    <n v="122"/>
    <x v="9"/>
    <n v="2511"/>
    <s v="Food supply (kcal/capita/day)"/>
    <n v="664"/>
    <n v="337.51"/>
    <n v="337.74"/>
    <n v="337.2"/>
    <n v="337.48333333333335"/>
  </r>
  <r>
    <x v="22"/>
    <n v="123"/>
    <x v="0"/>
    <n v="2615"/>
    <s v="Food supply (kcal/capita/day)"/>
    <n v="664"/>
    <n v="49.93"/>
    <n v="50.33"/>
    <n v="50.04"/>
    <n v="50.099999999999994"/>
  </r>
  <r>
    <x v="22"/>
    <n v="123"/>
    <x v="2"/>
    <n v="2532"/>
    <s v="Food supply (kcal/capita/day)"/>
    <n v="664"/>
    <n v="442.93"/>
    <n v="434.13"/>
    <n v="457"/>
    <n v="444.68666666666667"/>
  </r>
  <r>
    <x v="22"/>
    <n v="123"/>
    <x v="3"/>
    <n v="2820"/>
    <s v="Food supply (kcal/capita/day)"/>
    <n v="664"/>
    <n v="13.08"/>
    <n v="13.38"/>
    <n v="13.44"/>
    <n v="13.299999999999999"/>
  </r>
  <r>
    <x v="22"/>
    <n v="123"/>
    <x v="4"/>
    <n v="2514"/>
    <s v="Food supply (kcal/capita/day)"/>
    <n v="664"/>
    <n v="8.6999999999999993"/>
    <n v="1.39"/>
    <n v="0.01"/>
    <n v="3.3666666666666667"/>
  </r>
  <r>
    <x v="22"/>
    <n v="123"/>
    <x v="12"/>
    <n v="2616"/>
    <s v="Food supply (kcal/capita/day)"/>
    <n v="664"/>
    <n v="28.27"/>
    <n v="27.15"/>
    <n v="26.6"/>
    <n v="27.340000000000003"/>
  </r>
  <r>
    <x v="22"/>
    <n v="123"/>
    <x v="10"/>
    <n v="2549"/>
    <s v="Food supply (kcal/capita/day)"/>
    <n v="664"/>
    <n v="30.7"/>
    <n v="21.91"/>
    <n v="24.54"/>
    <n v="25.716666666666669"/>
  </r>
  <r>
    <x v="22"/>
    <n v="123"/>
    <x v="6"/>
    <n v="2804"/>
    <s v="Food supply (kcal/capita/day)"/>
    <n v="664"/>
    <n v="576.19000000000005"/>
    <n v="734.71"/>
    <n v="733.78"/>
    <n v="681.56000000000006"/>
  </r>
  <r>
    <x v="22"/>
    <n v="123"/>
    <x v="8"/>
    <n v="2533"/>
    <s v="Food supply (kcal/capita/day)"/>
    <n v="664"/>
    <n v="13.49"/>
    <n v="13.64"/>
    <n v="13.05"/>
    <n v="13.393333333333336"/>
  </r>
  <r>
    <x v="22"/>
    <n v="123"/>
    <x v="9"/>
    <n v="2511"/>
    <s v="Food supply (kcal/capita/day)"/>
    <n v="664"/>
    <n v="307.14"/>
    <n v="210.79"/>
    <n v="227.73"/>
    <n v="248.55333333333331"/>
  </r>
  <r>
    <x v="22"/>
    <n v="123"/>
    <x v="11"/>
    <n v="2535"/>
    <s v="Food supply (kcal/capita/day)"/>
    <n v="664"/>
    <n v="15.46"/>
    <n v="14.92"/>
    <n v="14.48"/>
    <n v="14.953333333333333"/>
  </r>
  <r>
    <x v="23"/>
    <n v="129"/>
    <x v="0"/>
    <n v="2615"/>
    <s v="Food supply (kcal/capita/day)"/>
    <n v="664"/>
    <n v="26.04"/>
    <n v="25.74"/>
    <n v="25.84"/>
    <n v="25.873333333333335"/>
  </r>
  <r>
    <x v="23"/>
    <n v="129"/>
    <x v="1"/>
    <n v="2546"/>
    <s v="Food supply (kcal/capita/day)"/>
    <n v="664"/>
    <n v="34.82"/>
    <n v="35.119999999999997"/>
    <n v="36.19"/>
    <n v="35.376666666666665"/>
  </r>
  <r>
    <x v="23"/>
    <n v="129"/>
    <x v="2"/>
    <n v="2532"/>
    <s v="Food supply (kcal/capita/day)"/>
    <n v="664"/>
    <n v="312.07"/>
    <n v="293.54000000000002"/>
    <n v="290.89999999999998"/>
    <n v="298.83666666666664"/>
  </r>
  <r>
    <x v="23"/>
    <n v="129"/>
    <x v="3"/>
    <n v="2820"/>
    <s v="Food supply (kcal/capita/day)"/>
    <n v="664"/>
    <n v="4.2699999999999996"/>
    <n v="5.52"/>
    <n v="6.33"/>
    <n v="5.3733333333333322"/>
  </r>
  <r>
    <x v="23"/>
    <n v="129"/>
    <x v="4"/>
    <n v="2514"/>
    <s v="Food supply (kcal/capita/day)"/>
    <n v="664"/>
    <n v="149.93"/>
    <n v="159.78"/>
    <n v="156.77000000000001"/>
    <n v="155.49333333333334"/>
  </r>
  <r>
    <x v="23"/>
    <n v="129"/>
    <x v="10"/>
    <n v="2549"/>
    <s v="Food supply (kcal/capita/day)"/>
    <n v="664"/>
    <n v="4.6399999999999997"/>
    <n v="4.22"/>
    <n v="4.08"/>
    <n v="4.3133333333333335"/>
  </r>
  <r>
    <x v="23"/>
    <n v="129"/>
    <x v="6"/>
    <n v="2804"/>
    <s v="Food supply (kcal/capita/day)"/>
    <n v="664"/>
    <n v="1039.21"/>
    <n v="1037.01"/>
    <n v="1037.94"/>
    <n v="1038.0533333333335"/>
  </r>
  <r>
    <x v="23"/>
    <n v="129"/>
    <x v="7"/>
    <n v="2518"/>
    <s v="Food supply (kcal/capita/day)"/>
    <n v="664"/>
    <n v="0.39"/>
    <n v="0.38"/>
    <n v="2.39"/>
    <n v="1.0533333333333335"/>
  </r>
  <r>
    <x v="23"/>
    <n v="129"/>
    <x v="8"/>
    <n v="2533"/>
    <s v="Food supply (kcal/capita/day)"/>
    <n v="664"/>
    <n v="61.22"/>
    <n v="73.209999999999994"/>
    <n v="72.97"/>
    <n v="69.13333333333334"/>
  </r>
  <r>
    <x v="23"/>
    <n v="129"/>
    <x v="9"/>
    <n v="2511"/>
    <s v="Food supply (kcal/capita/day)"/>
    <n v="664"/>
    <n v="56.63"/>
    <n v="56.85"/>
    <n v="70.010000000000005"/>
    <n v="61.163333333333334"/>
  </r>
  <r>
    <x v="24"/>
    <n v="130"/>
    <x v="0"/>
    <n v="2615"/>
    <s v="Food supply (kcal/capita/day)"/>
    <n v="664"/>
    <n v="40.090000000000003"/>
    <n v="40.03"/>
    <n v="39.96"/>
    <n v="40.026666666666671"/>
  </r>
  <r>
    <x v="24"/>
    <n v="130"/>
    <x v="1"/>
    <n v="2546"/>
    <s v="Food supply (kcal/capita/day)"/>
    <n v="664"/>
    <n v="39.07"/>
    <n v="42.43"/>
    <n v="44.13"/>
    <n v="41.876666666666665"/>
  </r>
  <r>
    <x v="24"/>
    <n v="130"/>
    <x v="2"/>
    <n v="2532"/>
    <s v="Food supply (kcal/capita/day)"/>
    <n v="664"/>
    <n v="142.43"/>
    <n v="134.83000000000001"/>
    <n v="135.62"/>
    <n v="137.62666666666667"/>
  </r>
  <r>
    <x v="24"/>
    <n v="130"/>
    <x v="3"/>
    <n v="2820"/>
    <s v="Food supply (kcal/capita/day)"/>
    <n v="664"/>
    <n v="57.04"/>
    <n v="64.86"/>
    <n v="65.680000000000007"/>
    <n v="62.526666666666671"/>
  </r>
  <r>
    <x v="24"/>
    <n v="130"/>
    <x v="4"/>
    <n v="2514"/>
    <s v="Food supply (kcal/capita/day)"/>
    <n v="664"/>
    <n v="1120.5899999999999"/>
    <n v="1122.47"/>
    <n v="1125.5999999999999"/>
    <n v="1122.8866666666665"/>
  </r>
  <r>
    <x v="24"/>
    <n v="130"/>
    <x v="5"/>
    <n v="2517"/>
    <s v="Food supply (kcal/capita/day)"/>
    <n v="664"/>
    <n v="13.12"/>
    <n v="15.76"/>
    <n v="18.37"/>
    <n v="15.75"/>
  </r>
  <r>
    <x v="24"/>
    <n v="130"/>
    <x v="12"/>
    <n v="2616"/>
    <s v="Food supply (kcal/capita/day)"/>
    <n v="664"/>
    <n v="49.82"/>
    <n v="50.01"/>
    <n v="50.16"/>
    <n v="49.99666666666667"/>
  </r>
  <r>
    <x v="24"/>
    <n v="130"/>
    <x v="10"/>
    <n v="2549"/>
    <s v="Food supply (kcal/capita/day)"/>
    <n v="664"/>
    <n v="79.11"/>
    <n v="74.680000000000007"/>
    <n v="80.66"/>
    <n v="78.150000000000006"/>
  </r>
  <r>
    <x v="24"/>
    <n v="130"/>
    <x v="6"/>
    <n v="2804"/>
    <s v="Food supply (kcal/capita/day)"/>
    <n v="664"/>
    <n v="39.119999999999997"/>
    <n v="42.48"/>
    <n v="44.37"/>
    <n v="41.99"/>
  </r>
  <r>
    <x v="24"/>
    <n v="130"/>
    <x v="7"/>
    <n v="2518"/>
    <s v="Food supply (kcal/capita/day)"/>
    <n v="664"/>
    <n v="11.84"/>
    <n v="19.34"/>
    <n v="19.13"/>
    <n v="16.77"/>
  </r>
  <r>
    <x v="24"/>
    <n v="130"/>
    <x v="9"/>
    <n v="2511"/>
    <s v="Food supply (kcal/capita/day)"/>
    <n v="664"/>
    <n v="46.16"/>
    <n v="48.63"/>
    <n v="48.51"/>
    <n v="47.766666666666659"/>
  </r>
  <r>
    <x v="25"/>
    <n v="133"/>
    <x v="0"/>
    <n v="2615"/>
    <s v="Food supply (kcal/capita/day)"/>
    <n v="664"/>
    <n v="13.72"/>
    <n v="20.079999999999998"/>
    <n v="19.55"/>
    <n v="17.783333333333331"/>
  </r>
  <r>
    <x v="25"/>
    <n v="133"/>
    <x v="1"/>
    <n v="2546"/>
    <s v="Food supply (kcal/capita/day)"/>
    <n v="664"/>
    <n v="0.03"/>
    <n v="0.04"/>
    <n v="0.1"/>
    <n v="5.6666666666666671E-2"/>
  </r>
  <r>
    <x v="25"/>
    <n v="133"/>
    <x v="2"/>
    <n v="2532"/>
    <s v="Food supply (kcal/capita/day)"/>
    <n v="664"/>
    <n v="7.91"/>
    <n v="11.47"/>
    <n v="5.13"/>
    <n v="8.17"/>
  </r>
  <r>
    <x v="25"/>
    <n v="133"/>
    <x v="3"/>
    <n v="2820"/>
    <s v="Food supply (kcal/capita/day)"/>
    <n v="664"/>
    <n v="16.04"/>
    <n v="22.6"/>
    <n v="23.64"/>
    <n v="20.76"/>
  </r>
  <r>
    <x v="25"/>
    <n v="133"/>
    <x v="4"/>
    <n v="2514"/>
    <s v="Food supply (kcal/capita/day)"/>
    <n v="664"/>
    <n v="246.45"/>
    <n v="217.27"/>
    <n v="206.73"/>
    <n v="223.48333333333335"/>
  </r>
  <r>
    <x v="25"/>
    <n v="133"/>
    <x v="5"/>
    <n v="2517"/>
    <s v="Food supply (kcal/capita/day)"/>
    <n v="664"/>
    <n v="502.35"/>
    <n v="510.17"/>
    <n v="535.99"/>
    <n v="516.16999999999996"/>
  </r>
  <r>
    <x v="25"/>
    <n v="133"/>
    <x v="10"/>
    <n v="2549"/>
    <s v="Food supply (kcal/capita/day)"/>
    <n v="664"/>
    <n v="97.45"/>
    <n v="77.56"/>
    <n v="74"/>
    <n v="83.00333333333333"/>
  </r>
  <r>
    <x v="25"/>
    <n v="133"/>
    <x v="6"/>
    <n v="2804"/>
    <s v="Food supply (kcal/capita/day)"/>
    <n v="664"/>
    <n v="539"/>
    <n v="546.72"/>
    <n v="539.65"/>
    <n v="541.79"/>
  </r>
  <r>
    <x v="25"/>
    <n v="133"/>
    <x v="7"/>
    <n v="2518"/>
    <s v="Food supply (kcal/capita/day)"/>
    <n v="664"/>
    <n v="342.22"/>
    <n v="342.67"/>
    <n v="354.94"/>
    <n v="346.61000000000007"/>
  </r>
  <r>
    <x v="25"/>
    <n v="133"/>
    <x v="8"/>
    <n v="2533"/>
    <s v="Food supply (kcal/capita/day)"/>
    <n v="664"/>
    <n v="28.11"/>
    <n v="38.24"/>
    <n v="56.99"/>
    <n v="41.113333333333337"/>
  </r>
  <r>
    <x v="25"/>
    <n v="133"/>
    <x v="9"/>
    <n v="2511"/>
    <s v="Food supply (kcal/capita/day)"/>
    <n v="664"/>
    <n v="64.260000000000005"/>
    <n v="102.49"/>
    <n v="75.27"/>
    <n v="80.673333333333332"/>
  </r>
  <r>
    <x v="25"/>
    <n v="133"/>
    <x v="11"/>
    <n v="2535"/>
    <s v="Food supply (kcal/capita/day)"/>
    <n v="664"/>
    <n v="11.28"/>
    <n v="17.649999999999999"/>
    <n v="19.149999999999999"/>
    <n v="16.026666666666667"/>
  </r>
  <r>
    <x v="26"/>
    <n v="136"/>
    <x v="0"/>
    <n v="2615"/>
    <s v="Food supply (kcal/capita/day)"/>
    <n v="664"/>
    <n v="0.64"/>
    <n v="0.85"/>
    <n v="0.8"/>
    <n v="0.76333333333333331"/>
  </r>
  <r>
    <x v="26"/>
    <n v="136"/>
    <x v="1"/>
    <n v="2546"/>
    <s v="Food supply (kcal/capita/day)"/>
    <n v="664"/>
    <n v="31.3"/>
    <n v="30.59"/>
    <n v="29.87"/>
    <n v="30.58666666666667"/>
  </r>
  <r>
    <x v="26"/>
    <n v="136"/>
    <x v="2"/>
    <n v="2532"/>
    <s v="Food supply (kcal/capita/day)"/>
    <n v="664"/>
    <n v="0"/>
    <n v="0.02"/>
    <n v="0"/>
    <n v="6.6666666666666671E-3"/>
  </r>
  <r>
    <x v="26"/>
    <n v="136"/>
    <x v="3"/>
    <n v="2820"/>
    <s v="Food supply (kcal/capita/day)"/>
    <n v="664"/>
    <n v="0.76"/>
    <n v="0.74"/>
    <n v="0.72"/>
    <n v="0.73999999999999988"/>
  </r>
  <r>
    <x v="26"/>
    <n v="136"/>
    <x v="4"/>
    <n v="2514"/>
    <s v="Food supply (kcal/capita/day)"/>
    <n v="664"/>
    <n v="32.29"/>
    <n v="45.55"/>
    <n v="57.01"/>
    <n v="44.949999999999996"/>
  </r>
  <r>
    <x v="26"/>
    <n v="136"/>
    <x v="5"/>
    <n v="2517"/>
    <s v="Food supply (kcal/capita/day)"/>
    <n v="664"/>
    <n v="19.53"/>
    <n v="24.46"/>
    <n v="16.190000000000001"/>
    <n v="20.060000000000002"/>
  </r>
  <r>
    <x v="26"/>
    <n v="136"/>
    <x v="12"/>
    <n v="2616"/>
    <s v="Food supply (kcal/capita/day)"/>
    <n v="664"/>
    <n v="0"/>
    <n v="0"/>
    <n v="0"/>
    <n v="0"/>
  </r>
  <r>
    <x v="26"/>
    <n v="136"/>
    <x v="10"/>
    <n v="2549"/>
    <s v="Food supply (kcal/capita/day)"/>
    <n v="664"/>
    <n v="57.85"/>
    <n v="61.42"/>
    <n v="60.41"/>
    <n v="59.893333333333338"/>
  </r>
  <r>
    <x v="26"/>
    <n v="136"/>
    <x v="6"/>
    <n v="2804"/>
    <s v="Food supply (kcal/capita/day)"/>
    <n v="664"/>
    <n v="313.25"/>
    <n v="349.68"/>
    <n v="302"/>
    <n v="321.64333333333337"/>
  </r>
  <r>
    <x v="26"/>
    <n v="136"/>
    <x v="7"/>
    <n v="2518"/>
    <s v="Food supply (kcal/capita/day)"/>
    <n v="664"/>
    <n v="202.02"/>
    <n v="185.61"/>
    <n v="170.82"/>
    <n v="186.15"/>
  </r>
  <r>
    <x v="26"/>
    <n v="136"/>
    <x v="8"/>
    <n v="2533"/>
    <s v="Food supply (kcal/capita/day)"/>
    <n v="664"/>
    <n v="1.59"/>
    <n v="1.7"/>
    <n v="1.66"/>
    <n v="1.6500000000000001"/>
  </r>
  <r>
    <x v="26"/>
    <n v="136"/>
    <x v="9"/>
    <n v="2511"/>
    <s v="Food supply (kcal/capita/day)"/>
    <n v="664"/>
    <n v="801.62"/>
    <n v="807.11"/>
    <n v="930.95"/>
    <n v="846.56000000000006"/>
  </r>
  <r>
    <x v="26"/>
    <n v="136"/>
    <x v="11"/>
    <n v="2535"/>
    <s v="Food supply (kcal/capita/day)"/>
    <n v="664"/>
    <n v="2.15"/>
    <n v="2.2599999999999998"/>
    <n v="2.2000000000000002"/>
    <n v="2.2033333333333336"/>
  </r>
  <r>
    <x v="27"/>
    <n v="144"/>
    <x v="0"/>
    <n v="2615"/>
    <s v="Food supply (kcal/capita/day)"/>
    <n v="664"/>
    <n v="6.45"/>
    <n v="5.84"/>
    <n v="5.07"/>
    <n v="5.7866666666666662"/>
  </r>
  <r>
    <x v="27"/>
    <n v="144"/>
    <x v="2"/>
    <n v="2532"/>
    <s v="Food supply (kcal/capita/day)"/>
    <n v="664"/>
    <n v="678.61"/>
    <n v="668.28"/>
    <n v="627.64"/>
    <n v="658.17666666666662"/>
  </r>
  <r>
    <x v="27"/>
    <n v="144"/>
    <x v="3"/>
    <n v="2820"/>
    <s v="Food supply (kcal/capita/day)"/>
    <n v="664"/>
    <n v="12.64"/>
    <n v="10.1"/>
    <n v="12.15"/>
    <n v="11.63"/>
  </r>
  <r>
    <x v="27"/>
    <n v="144"/>
    <x v="4"/>
    <n v="2514"/>
    <s v="Food supply (kcal/capita/day)"/>
    <n v="664"/>
    <n v="428.34"/>
    <n v="414.7"/>
    <n v="404.33"/>
    <n v="415.78999999999996"/>
  </r>
  <r>
    <x v="27"/>
    <n v="144"/>
    <x v="5"/>
    <n v="2517"/>
    <s v="Food supply (kcal/capita/day)"/>
    <n v="664"/>
    <n v="7.04"/>
    <n v="7.86"/>
    <n v="9.17"/>
    <n v="8.0233333333333334"/>
  </r>
  <r>
    <x v="27"/>
    <n v="144"/>
    <x v="10"/>
    <n v="2549"/>
    <s v="Food supply (kcal/capita/day)"/>
    <n v="664"/>
    <n v="37.81"/>
    <n v="55.46"/>
    <n v="56.1"/>
    <n v="49.79"/>
  </r>
  <r>
    <x v="27"/>
    <n v="144"/>
    <x v="6"/>
    <n v="2804"/>
    <s v="Food supply (kcal/capita/day)"/>
    <n v="664"/>
    <n v="137.53"/>
    <n v="172.08"/>
    <n v="197.84"/>
    <n v="169.15"/>
  </r>
  <r>
    <x v="27"/>
    <n v="144"/>
    <x v="7"/>
    <n v="2518"/>
    <s v="Food supply (kcal/capita/day)"/>
    <n v="664"/>
    <n v="61.93"/>
    <n v="76.540000000000006"/>
    <n v="57.95"/>
    <n v="65.473333333333343"/>
  </r>
  <r>
    <x v="27"/>
    <n v="144"/>
    <x v="8"/>
    <n v="2533"/>
    <s v="Food supply (kcal/capita/day)"/>
    <n v="664"/>
    <n v="103.96"/>
    <n v="103.09"/>
    <n v="94.73"/>
    <n v="100.59333333333335"/>
  </r>
  <r>
    <x v="27"/>
    <n v="144"/>
    <x v="9"/>
    <n v="2511"/>
    <s v="Food supply (kcal/capita/day)"/>
    <n v="664"/>
    <n v="166.27"/>
    <n v="178.29"/>
    <n v="187.98"/>
    <n v="177.51333333333332"/>
  </r>
  <r>
    <x v="28"/>
    <n v="147"/>
    <x v="0"/>
    <n v="2615"/>
    <s v="Food supply (kcal/capita/day)"/>
    <n v="664"/>
    <n v="2.1"/>
    <n v="2.06"/>
    <n v="2.02"/>
    <n v="2.06"/>
  </r>
  <r>
    <x v="28"/>
    <n v="147"/>
    <x v="1"/>
    <n v="2546"/>
    <s v="Food supply (kcal/capita/day)"/>
    <n v="664"/>
    <n v="1.33"/>
    <n v="1.73"/>
    <n v="1.34"/>
    <n v="1.4666666666666668"/>
  </r>
  <r>
    <x v="28"/>
    <n v="147"/>
    <x v="2"/>
    <n v="2532"/>
    <s v="Food supply (kcal/capita/day)"/>
    <n v="664"/>
    <n v="0.28000000000000003"/>
    <n v="0.27"/>
    <n v="0.27"/>
    <n v="0.27333333333333337"/>
  </r>
  <r>
    <x v="28"/>
    <n v="147"/>
    <x v="3"/>
    <n v="2820"/>
    <s v="Food supply (kcal/capita/day)"/>
    <n v="664"/>
    <n v="1.47"/>
    <n v="1.73"/>
    <n v="1.68"/>
    <n v="1.6266666666666667"/>
  </r>
  <r>
    <x v="28"/>
    <n v="147"/>
    <x v="4"/>
    <n v="2514"/>
    <s v="Food supply (kcal/capita/day)"/>
    <n v="664"/>
    <n v="391.15"/>
    <n v="434.68"/>
    <n v="423.73"/>
    <n v="416.52"/>
  </r>
  <r>
    <x v="28"/>
    <n v="147"/>
    <x v="5"/>
    <n v="2517"/>
    <s v="Food supply (kcal/capita/day)"/>
    <n v="664"/>
    <n v="212.71"/>
    <n v="256.61"/>
    <n v="255.46"/>
    <n v="241.59333333333336"/>
  </r>
  <r>
    <x v="28"/>
    <n v="147"/>
    <x v="10"/>
    <n v="2549"/>
    <s v="Food supply (kcal/capita/day)"/>
    <n v="664"/>
    <n v="65.23"/>
    <n v="68.319999999999993"/>
    <n v="66.97"/>
    <n v="66.84"/>
  </r>
  <r>
    <x v="28"/>
    <n v="147"/>
    <x v="6"/>
    <n v="2804"/>
    <s v="Food supply (kcal/capita/day)"/>
    <n v="664"/>
    <n v="29.7"/>
    <n v="36.53"/>
    <n v="35.81"/>
    <n v="34.013333333333335"/>
  </r>
  <r>
    <x v="28"/>
    <n v="147"/>
    <x v="7"/>
    <n v="2518"/>
    <s v="Food supply (kcal/capita/day)"/>
    <n v="664"/>
    <n v="30.18"/>
    <n v="31.46"/>
    <n v="30.67"/>
    <n v="30.77"/>
  </r>
  <r>
    <x v="28"/>
    <n v="147"/>
    <x v="8"/>
    <n v="2533"/>
    <s v="Food supply (kcal/capita/day)"/>
    <n v="664"/>
    <n v="0.18"/>
    <n v="0.17"/>
    <n v="0.17"/>
    <n v="0.17333333333333334"/>
  </r>
  <r>
    <x v="28"/>
    <n v="147"/>
    <x v="9"/>
    <n v="2511"/>
    <s v="Food supply (kcal/capita/day)"/>
    <n v="664"/>
    <n v="340.01"/>
    <n v="291.04000000000002"/>
    <n v="295.08"/>
    <n v="308.70999999999998"/>
  </r>
  <r>
    <x v="29"/>
    <n v="158"/>
    <x v="0"/>
    <n v="2615"/>
    <s v="Food supply (kcal/capita/day)"/>
    <n v="664"/>
    <n v="0.19"/>
    <n v="0.28000000000000003"/>
    <n v="0.16"/>
    <n v="0.21"/>
  </r>
  <r>
    <x v="29"/>
    <n v="158"/>
    <x v="1"/>
    <n v="2546"/>
    <s v="Food supply (kcal/capita/day)"/>
    <n v="664"/>
    <n v="6.01"/>
    <n v="4.6900000000000004"/>
    <n v="3.85"/>
    <n v="4.8499999999999996"/>
  </r>
  <r>
    <x v="29"/>
    <n v="158"/>
    <x v="2"/>
    <n v="2532"/>
    <s v="Food supply (kcal/capita/day)"/>
    <n v="664"/>
    <n v="28.71"/>
    <n v="25.7"/>
    <n v="23.98"/>
    <n v="26.13"/>
  </r>
  <r>
    <x v="29"/>
    <n v="158"/>
    <x v="3"/>
    <n v="2820"/>
    <s v="Food supply (kcal/capita/day)"/>
    <n v="664"/>
    <n v="43.48"/>
    <n v="38.380000000000003"/>
    <n v="41.54"/>
    <n v="41.133333333333333"/>
  </r>
  <r>
    <x v="29"/>
    <n v="158"/>
    <x v="4"/>
    <n v="2514"/>
    <s v="Food supply (kcal/capita/day)"/>
    <n v="664"/>
    <n v="25.91"/>
    <n v="35.51"/>
    <n v="26.37"/>
    <n v="29.263333333333335"/>
  </r>
  <r>
    <x v="29"/>
    <n v="158"/>
    <x v="5"/>
    <n v="2517"/>
    <s v="Food supply (kcal/capita/day)"/>
    <n v="664"/>
    <n v="814.16"/>
    <n v="920.66"/>
    <n v="930.2"/>
    <n v="888.34"/>
  </r>
  <r>
    <x v="29"/>
    <n v="158"/>
    <x v="10"/>
    <n v="2549"/>
    <s v="Food supply (kcal/capita/day)"/>
    <n v="664"/>
    <n v="235.25"/>
    <n v="283.93"/>
    <n v="404.93"/>
    <n v="308.03666666666669"/>
  </r>
  <r>
    <x v="29"/>
    <n v="158"/>
    <x v="6"/>
    <n v="2804"/>
    <s v="Food supply (kcal/capita/day)"/>
    <n v="664"/>
    <n v="218.99"/>
    <n v="155"/>
    <n v="136.44"/>
    <n v="170.14333333333335"/>
  </r>
  <r>
    <x v="29"/>
    <n v="158"/>
    <x v="7"/>
    <n v="2518"/>
    <s v="Food supply (kcal/capita/day)"/>
    <n v="664"/>
    <n v="258.47000000000003"/>
    <n v="247.7"/>
    <n v="256.08999999999997"/>
    <n v="254.08666666666667"/>
  </r>
  <r>
    <x v="29"/>
    <n v="158"/>
    <x v="8"/>
    <n v="2533"/>
    <s v="Food supply (kcal/capita/day)"/>
    <n v="664"/>
    <n v="8.2899999999999991"/>
    <n v="8.73"/>
    <n v="8.39"/>
    <n v="8.4700000000000006"/>
  </r>
  <r>
    <x v="29"/>
    <n v="158"/>
    <x v="9"/>
    <n v="2511"/>
    <s v="Food supply (kcal/capita/day)"/>
    <n v="664"/>
    <n v="47.67"/>
    <n v="35.340000000000003"/>
    <n v="36.5"/>
    <n v="39.836666666666666"/>
  </r>
  <r>
    <x v="29"/>
    <n v="158"/>
    <x v="11"/>
    <n v="2535"/>
    <s v="Food supply (kcal/capita/day)"/>
    <n v="664"/>
    <n v="0.35"/>
    <n v="0.13"/>
    <n v="0.27"/>
    <n v="0.25"/>
  </r>
  <r>
    <x v="30"/>
    <n v="159"/>
    <x v="1"/>
    <n v="2546"/>
    <s v="Food supply (kcal/capita/day)"/>
    <n v="664"/>
    <n v="0.11"/>
    <n v="0.09"/>
    <n v="0.18"/>
    <n v="0.12666666666666668"/>
  </r>
  <r>
    <x v="30"/>
    <n v="159"/>
    <x v="2"/>
    <n v="2532"/>
    <s v="Food supply (kcal/capita/day)"/>
    <n v="664"/>
    <n v="253.1"/>
    <n v="271.89"/>
    <n v="252.06"/>
    <n v="259.01666666666665"/>
  </r>
  <r>
    <x v="30"/>
    <n v="159"/>
    <x v="3"/>
    <n v="2820"/>
    <s v="Food supply (kcal/capita/day)"/>
    <n v="664"/>
    <n v="37.369999999999997"/>
    <n v="36.49"/>
    <n v="35.64"/>
    <n v="36.5"/>
  </r>
  <r>
    <x v="30"/>
    <n v="159"/>
    <x v="4"/>
    <n v="2514"/>
    <s v="Food supply (kcal/capita/day)"/>
    <n v="664"/>
    <n v="202.45"/>
    <n v="193.38"/>
    <n v="218.66"/>
    <n v="204.83"/>
  </r>
  <r>
    <x v="30"/>
    <n v="159"/>
    <x v="5"/>
    <n v="2517"/>
    <s v="Food supply (kcal/capita/day)"/>
    <n v="664"/>
    <n v="281.82"/>
    <n v="284.45999999999998"/>
    <n v="320.11"/>
    <n v="295.46333333333331"/>
  </r>
  <r>
    <x v="30"/>
    <n v="159"/>
    <x v="12"/>
    <n v="2616"/>
    <s v="Food supply (kcal/capita/day)"/>
    <n v="664"/>
    <n v="44.85"/>
    <n v="47.07"/>
    <n v="49.37"/>
    <n v="47.096666666666664"/>
  </r>
  <r>
    <x v="30"/>
    <n v="159"/>
    <x v="10"/>
    <n v="2549"/>
    <s v="Food supply (kcal/capita/day)"/>
    <n v="664"/>
    <n v="82.28"/>
    <n v="89.04"/>
    <n v="97.51"/>
    <n v="89.61"/>
  </r>
  <r>
    <x v="30"/>
    <n v="159"/>
    <x v="6"/>
    <n v="2804"/>
    <s v="Food supply (kcal/capita/day)"/>
    <n v="664"/>
    <n v="221.8"/>
    <n v="219.79"/>
    <n v="211.11"/>
    <n v="217.56666666666669"/>
  </r>
  <r>
    <x v="30"/>
    <n v="159"/>
    <x v="7"/>
    <n v="2518"/>
    <s v="Food supply (kcal/capita/day)"/>
    <n v="664"/>
    <n v="341.35"/>
    <n v="356.78"/>
    <n v="343.33"/>
    <n v="347.15333333333336"/>
  </r>
  <r>
    <x v="30"/>
    <n v="159"/>
    <x v="8"/>
    <n v="2533"/>
    <s v="Food supply (kcal/capita/day)"/>
    <n v="664"/>
    <n v="41.87"/>
    <n v="44.18"/>
    <n v="30.31"/>
    <n v="38.786666666666669"/>
  </r>
  <r>
    <x v="30"/>
    <n v="159"/>
    <x v="9"/>
    <n v="2511"/>
    <s v="Food supply (kcal/capita/day)"/>
    <n v="664"/>
    <n v="134.53"/>
    <n v="145.22"/>
    <n v="153.19"/>
    <n v="144.31333333333333"/>
  </r>
  <r>
    <x v="30"/>
    <n v="159"/>
    <x v="11"/>
    <n v="2535"/>
    <s v="Food supply (kcal/capita/day)"/>
    <n v="664"/>
    <n v="200.3"/>
    <n v="193.77"/>
    <n v="218.76"/>
    <n v="204.27666666666667"/>
  </r>
  <r>
    <x v="31"/>
    <n v="184"/>
    <x v="0"/>
    <n v="2615"/>
    <s v="Food supply (kcal/capita/day)"/>
    <n v="664"/>
    <n v="0.01"/>
    <n v="0.1"/>
    <n v="0.01"/>
    <n v="0.04"/>
  </r>
  <r>
    <x v="31"/>
    <n v="184"/>
    <x v="1"/>
    <n v="2546"/>
    <s v="Food supply (kcal/capita/day)"/>
    <n v="664"/>
    <n v="187.25"/>
    <n v="256.82"/>
    <n v="248.86"/>
    <n v="230.97666666666669"/>
  </r>
  <r>
    <x v="31"/>
    <n v="184"/>
    <x v="2"/>
    <n v="2532"/>
    <s v="Food supply (kcal/capita/day)"/>
    <n v="664"/>
    <n v="240.08"/>
    <n v="212.33"/>
    <n v="252.94"/>
    <n v="235.11666666666667"/>
  </r>
  <r>
    <x v="31"/>
    <n v="184"/>
    <x v="3"/>
    <n v="2820"/>
    <s v="Food supply (kcal/capita/day)"/>
    <n v="664"/>
    <n v="5.04"/>
    <n v="3.95"/>
    <n v="5.0199999999999996"/>
    <n v="4.67"/>
  </r>
  <r>
    <x v="31"/>
    <n v="184"/>
    <x v="4"/>
    <n v="2514"/>
    <s v="Food supply (kcal/capita/day)"/>
    <n v="664"/>
    <n v="97.64"/>
    <n v="117.3"/>
    <n v="109.86"/>
    <n v="108.26666666666667"/>
  </r>
  <r>
    <x v="31"/>
    <n v="184"/>
    <x v="5"/>
    <n v="2517"/>
    <s v="Food supply (kcal/capita/day)"/>
    <n v="664"/>
    <n v="3.55"/>
    <n v="3.46"/>
    <n v="3.37"/>
    <n v="3.4599999999999995"/>
  </r>
  <r>
    <x v="31"/>
    <n v="184"/>
    <x v="12"/>
    <n v="2616"/>
    <s v="Food supply (kcal/capita/day)"/>
    <n v="664"/>
    <n v="351.58"/>
    <n v="351.24"/>
    <n v="354.6"/>
    <n v="352.47333333333336"/>
  </r>
  <r>
    <x v="31"/>
    <n v="184"/>
    <x v="10"/>
    <n v="2549"/>
    <s v="Food supply (kcal/capita/day)"/>
    <n v="664"/>
    <n v="0.03"/>
    <n v="0"/>
    <n v="0"/>
    <n v="0.01"/>
  </r>
  <r>
    <x v="31"/>
    <n v="184"/>
    <x v="6"/>
    <n v="2804"/>
    <s v="Food supply (kcal/capita/day)"/>
    <n v="664"/>
    <n v="54.6"/>
    <n v="55.97"/>
    <n v="56.1"/>
    <n v="55.556666666666665"/>
  </r>
  <r>
    <x v="31"/>
    <n v="184"/>
    <x v="7"/>
    <n v="2518"/>
    <s v="Food supply (kcal/capita/day)"/>
    <n v="664"/>
    <n v="171.32"/>
    <n v="168.36"/>
    <n v="140.56"/>
    <n v="160.08000000000001"/>
  </r>
  <r>
    <x v="31"/>
    <n v="184"/>
    <x v="8"/>
    <n v="2533"/>
    <s v="Food supply (kcal/capita/day)"/>
    <n v="664"/>
    <n v="243.51"/>
    <n v="208.59"/>
    <n v="235.32"/>
    <n v="229.14000000000001"/>
  </r>
  <r>
    <x v="31"/>
    <n v="184"/>
    <x v="9"/>
    <n v="2511"/>
    <s v="Food supply (kcal/capita/day)"/>
    <n v="664"/>
    <n v="44.82"/>
    <n v="52.63"/>
    <n v="52.54"/>
    <n v="49.99666666666667"/>
  </r>
  <r>
    <x v="31"/>
    <n v="184"/>
    <x v="11"/>
    <n v="2535"/>
    <s v="Food supply (kcal/capita/day)"/>
    <n v="664"/>
    <n v="1.1000000000000001"/>
    <n v="1.07"/>
    <n v="1.04"/>
    <n v="1.07"/>
  </r>
  <r>
    <x v="32"/>
    <n v="195"/>
    <x v="0"/>
    <n v="2615"/>
    <s v="Food supply (kcal/capita/day)"/>
    <n v="664"/>
    <n v="5.39"/>
    <n v="5.84"/>
    <n v="6.29"/>
    <n v="5.84"/>
  </r>
  <r>
    <x v="32"/>
    <n v="195"/>
    <x v="1"/>
    <n v="2546"/>
    <s v="Food supply (kcal/capita/day)"/>
    <n v="664"/>
    <n v="0.63"/>
    <n v="0.63"/>
    <n v="0.64"/>
    <n v="0.6333333333333333"/>
  </r>
  <r>
    <x v="32"/>
    <n v="195"/>
    <x v="2"/>
    <n v="2532"/>
    <s v="Food supply (kcal/capita/day)"/>
    <n v="664"/>
    <n v="50.56"/>
    <n v="26.73"/>
    <n v="53.76"/>
    <n v="43.683333333333337"/>
  </r>
  <r>
    <x v="32"/>
    <n v="195"/>
    <x v="3"/>
    <n v="2820"/>
    <s v="Food supply (kcal/capita/day)"/>
    <n v="664"/>
    <n v="43.17"/>
    <n v="41.04"/>
    <n v="40.69"/>
    <n v="41.633333333333333"/>
  </r>
  <r>
    <x v="32"/>
    <n v="195"/>
    <x v="4"/>
    <n v="2514"/>
    <s v="Food supply (kcal/capita/day)"/>
    <n v="664"/>
    <n v="254.04"/>
    <n v="213.76"/>
    <n v="210.63"/>
    <n v="226.14333333333332"/>
  </r>
  <r>
    <x v="32"/>
    <n v="195"/>
    <x v="5"/>
    <n v="2517"/>
    <s v="Food supply (kcal/capita/day)"/>
    <n v="664"/>
    <n v="148.46"/>
    <n v="222.13"/>
    <n v="164.15"/>
    <n v="178.24666666666667"/>
  </r>
  <r>
    <x v="32"/>
    <n v="195"/>
    <x v="12"/>
    <n v="2616"/>
    <s v="Food supply (kcal/capita/day)"/>
    <n v="664"/>
    <n v="0"/>
    <n v="0.01"/>
    <n v="0"/>
    <n v="3.3333333333333335E-3"/>
  </r>
  <r>
    <x v="32"/>
    <n v="195"/>
    <x v="10"/>
    <n v="2549"/>
    <s v="Food supply (kcal/capita/day)"/>
    <n v="664"/>
    <n v="31.53"/>
    <n v="44.03"/>
    <n v="40.659999999999997"/>
    <n v="38.74"/>
  </r>
  <r>
    <x v="32"/>
    <n v="195"/>
    <x v="6"/>
    <n v="2804"/>
    <s v="Food supply (kcal/capita/day)"/>
    <n v="664"/>
    <n v="687.53"/>
    <n v="663.7"/>
    <n v="729.53"/>
    <n v="693.5866666666667"/>
  </r>
  <r>
    <x v="32"/>
    <n v="195"/>
    <x v="7"/>
    <n v="2518"/>
    <s v="Food supply (kcal/capita/day)"/>
    <n v="664"/>
    <n v="84.73"/>
    <n v="66.37"/>
    <n v="52.19"/>
    <n v="67.763333333333335"/>
  </r>
  <r>
    <x v="32"/>
    <n v="195"/>
    <x v="8"/>
    <n v="2533"/>
    <s v="Food supply (kcal/capita/day)"/>
    <n v="664"/>
    <n v="5.51"/>
    <n v="6.52"/>
    <n v="7.14"/>
    <n v="6.39"/>
  </r>
  <r>
    <x v="32"/>
    <n v="195"/>
    <x v="9"/>
    <n v="2511"/>
    <s v="Food supply (kcal/capita/day)"/>
    <n v="664"/>
    <n v="221.28"/>
    <n v="224.36"/>
    <n v="245.15"/>
    <n v="230.26333333333332"/>
  </r>
  <r>
    <x v="32"/>
    <n v="195"/>
    <x v="11"/>
    <n v="2535"/>
    <s v="Food supply (kcal/capita/day)"/>
    <n v="664"/>
    <n v="0"/>
    <n v="0.01"/>
    <n v="0"/>
    <n v="3.3333333333333335E-3"/>
  </r>
  <r>
    <x v="33"/>
    <n v="197"/>
    <x v="1"/>
    <n v="2546"/>
    <s v="Food supply (kcal/capita/day)"/>
    <n v="664"/>
    <n v="2.1"/>
    <n v="1.07"/>
    <n v="1.45"/>
    <n v="1.54"/>
  </r>
  <r>
    <x v="33"/>
    <n v="197"/>
    <x v="2"/>
    <n v="2532"/>
    <s v="Food supply (kcal/capita/day)"/>
    <n v="664"/>
    <n v="187.83"/>
    <n v="199.29"/>
    <n v="204.86"/>
    <n v="197.32666666666668"/>
  </r>
  <r>
    <x v="33"/>
    <n v="197"/>
    <x v="3"/>
    <n v="2820"/>
    <s v="Food supply (kcal/capita/day)"/>
    <n v="664"/>
    <n v="116.01"/>
    <n v="131.85"/>
    <n v="127.86"/>
    <n v="125.24000000000001"/>
  </r>
  <r>
    <x v="33"/>
    <n v="197"/>
    <x v="4"/>
    <n v="2514"/>
    <s v="Food supply (kcal/capita/day)"/>
    <n v="664"/>
    <n v="33.67"/>
    <n v="52.66"/>
    <n v="52.1"/>
    <n v="46.143333333333338"/>
  </r>
  <r>
    <x v="33"/>
    <n v="197"/>
    <x v="5"/>
    <n v="2517"/>
    <s v="Food supply (kcal/capita/day)"/>
    <n v="664"/>
    <n v="26.67"/>
    <n v="32.58"/>
    <n v="31.69"/>
    <n v="30.313333333333333"/>
  </r>
  <r>
    <x v="33"/>
    <n v="197"/>
    <x v="12"/>
    <n v="2616"/>
    <s v="Food supply (kcal/capita/day)"/>
    <n v="664"/>
    <n v="15.88"/>
    <n v="16.260000000000002"/>
    <n v="15.81"/>
    <n v="15.983333333333334"/>
  </r>
  <r>
    <x v="33"/>
    <n v="197"/>
    <x v="10"/>
    <n v="2549"/>
    <s v="Food supply (kcal/capita/day)"/>
    <n v="664"/>
    <n v="110.25"/>
    <n v="104.63"/>
    <n v="100.43"/>
    <n v="105.10333333333334"/>
  </r>
  <r>
    <x v="33"/>
    <n v="197"/>
    <x v="6"/>
    <n v="2804"/>
    <s v="Food supply (kcal/capita/day)"/>
    <n v="664"/>
    <n v="808.93"/>
    <n v="828.2"/>
    <n v="897.73"/>
    <n v="844.95333333333338"/>
  </r>
  <r>
    <x v="33"/>
    <n v="197"/>
    <x v="7"/>
    <n v="2518"/>
    <s v="Food supply (kcal/capita/day)"/>
    <n v="664"/>
    <n v="22.03"/>
    <n v="21.35"/>
    <n v="20.76"/>
    <n v="21.38"/>
  </r>
  <r>
    <x v="33"/>
    <n v="197"/>
    <x v="8"/>
    <n v="2533"/>
    <s v="Food supply (kcal/capita/day)"/>
    <n v="664"/>
    <n v="12.52"/>
    <n v="13.47"/>
    <n v="13.1"/>
    <n v="13.030000000000001"/>
  </r>
  <r>
    <x v="33"/>
    <n v="197"/>
    <x v="9"/>
    <n v="2511"/>
    <s v="Food supply (kcal/capita/day)"/>
    <n v="664"/>
    <n v="123.7"/>
    <n v="117.58"/>
    <n v="84.21"/>
    <n v="108.49666666666667"/>
  </r>
  <r>
    <x v="34"/>
    <m/>
    <x v="1"/>
    <m/>
    <m/>
    <m/>
    <n v="0"/>
    <n v="0"/>
    <n v="0"/>
    <n v="0"/>
  </r>
  <r>
    <x v="35"/>
    <n v="206"/>
    <x v="0"/>
    <n v="2615"/>
    <s v="Food supply (kcal/capita/day)"/>
    <n v="664"/>
    <n v="2.64"/>
    <n v="2.6"/>
    <n v="2.56"/>
    <n v="2.6"/>
  </r>
  <r>
    <x v="35"/>
    <n v="206"/>
    <x v="1"/>
    <n v="2546"/>
    <s v="Food supply (kcal/capita/day)"/>
    <n v="664"/>
    <n v="7.28"/>
    <n v="4.8"/>
    <n v="3.8"/>
    <n v="5.293333333333333"/>
  </r>
  <r>
    <x v="35"/>
    <n v="206"/>
    <x v="2"/>
    <n v="2532"/>
    <s v="Food supply (kcal/capita/day)"/>
    <n v="664"/>
    <n v="0.74"/>
    <n v="0.71"/>
    <n v="0.67"/>
    <n v="0.70666666666666667"/>
  </r>
  <r>
    <x v="35"/>
    <n v="206"/>
    <x v="3"/>
    <n v="2820"/>
    <s v="Food supply (kcal/capita/day)"/>
    <n v="664"/>
    <n v="38.869999999999997"/>
    <n v="38.04"/>
    <n v="37.200000000000003"/>
    <n v="38.036666666666669"/>
  </r>
  <r>
    <x v="35"/>
    <n v="206"/>
    <x v="4"/>
    <n v="2514"/>
    <s v="Food supply (kcal/capita/day)"/>
    <n v="664"/>
    <n v="30.76"/>
    <n v="27.89"/>
    <n v="21.07"/>
    <n v="26.573333333333334"/>
  </r>
  <r>
    <x v="35"/>
    <n v="206"/>
    <x v="5"/>
    <n v="2517"/>
    <s v="Food supply (kcal/capita/day)"/>
    <n v="664"/>
    <n v="149.82"/>
    <n v="155.56"/>
    <n v="153.74"/>
    <n v="153.04"/>
  </r>
  <r>
    <x v="35"/>
    <n v="206"/>
    <x v="10"/>
    <n v="2549"/>
    <s v="Food supply (kcal/capita/day)"/>
    <n v="664"/>
    <n v="54.47"/>
    <n v="75.28"/>
    <n v="71.95"/>
    <n v="67.233333333333334"/>
  </r>
  <r>
    <x v="35"/>
    <n v="206"/>
    <x v="6"/>
    <n v="2804"/>
    <s v="Food supply (kcal/capita/day)"/>
    <n v="664"/>
    <n v="23.2"/>
    <n v="33.25"/>
    <n v="17.63"/>
    <n v="24.693333333333332"/>
  </r>
  <r>
    <x v="35"/>
    <n v="206"/>
    <x v="7"/>
    <n v="2518"/>
    <s v="Food supply (kcal/capita/day)"/>
    <n v="664"/>
    <n v="577.22"/>
    <n v="590.84"/>
    <n v="611.75"/>
    <n v="593.27"/>
  </r>
  <r>
    <x v="35"/>
    <n v="206"/>
    <x v="8"/>
    <n v="2533"/>
    <s v="Food supply (kcal/capita/day)"/>
    <n v="664"/>
    <n v="0.52"/>
    <n v="0.5"/>
    <n v="0.49"/>
    <n v="0.5033333333333333"/>
  </r>
  <r>
    <x v="35"/>
    <n v="206"/>
    <x v="9"/>
    <n v="2511"/>
    <s v="Food supply (kcal/capita/day)"/>
    <n v="664"/>
    <n v="309.16000000000003"/>
    <n v="333.41"/>
    <n v="351.01"/>
    <n v="331.19333333333333"/>
  </r>
  <r>
    <x v="35"/>
    <n v="206"/>
    <x v="11"/>
    <n v="2535"/>
    <s v="Food supply (kcal/capita/day)"/>
    <n v="664"/>
    <n v="8.7899999999999991"/>
    <n v="8.5399999999999991"/>
    <n v="8.36"/>
    <n v="8.5633333333333326"/>
  </r>
  <r>
    <x v="36"/>
    <n v="209"/>
    <x v="0"/>
    <n v="2615"/>
    <s v="Food supply (kcal/capita/day)"/>
    <n v="664"/>
    <n v="5.75"/>
    <n v="1.1200000000000001"/>
    <n v="0"/>
    <n v="2.29"/>
  </r>
  <r>
    <x v="36"/>
    <n v="209"/>
    <x v="1"/>
    <n v="2546"/>
    <s v="Food supply (kcal/capita/day)"/>
    <n v="664"/>
    <n v="49.26"/>
    <n v="27.13"/>
    <n v="26.55"/>
    <n v="34.313333333333333"/>
  </r>
  <r>
    <x v="36"/>
    <n v="209"/>
    <x v="2"/>
    <n v="2532"/>
    <s v="Food supply (kcal/capita/day)"/>
    <n v="664"/>
    <n v="0.12"/>
    <n v="0"/>
    <n v="0"/>
    <n v="0.04"/>
  </r>
  <r>
    <x v="36"/>
    <n v="209"/>
    <x v="3"/>
    <n v="2820"/>
    <s v="Food supply (kcal/capita/day)"/>
    <n v="664"/>
    <n v="33.380000000000003"/>
    <n v="36.83"/>
    <n v="53.24"/>
    <n v="41.150000000000006"/>
  </r>
  <r>
    <x v="36"/>
    <n v="209"/>
    <x v="4"/>
    <n v="2514"/>
    <s v="Food supply (kcal/capita/day)"/>
    <n v="664"/>
    <n v="579.85"/>
    <n v="579.71"/>
    <n v="550.64"/>
    <n v="570.06666666666661"/>
  </r>
  <r>
    <x v="36"/>
    <n v="209"/>
    <x v="10"/>
    <n v="2549"/>
    <s v="Food supply (kcal/capita/day)"/>
    <n v="664"/>
    <n v="20.059999999999999"/>
    <n v="15.32"/>
    <n v="19.45"/>
    <n v="18.276666666666667"/>
  </r>
  <r>
    <x v="36"/>
    <n v="209"/>
    <x v="6"/>
    <n v="2804"/>
    <s v="Food supply (kcal/capita/day)"/>
    <n v="664"/>
    <n v="172.14"/>
    <n v="204.01"/>
    <n v="203.7"/>
    <n v="193.2833333333333"/>
  </r>
  <r>
    <x v="36"/>
    <n v="209"/>
    <x v="7"/>
    <n v="2518"/>
    <s v="Food supply (kcal/capita/day)"/>
    <n v="664"/>
    <n v="5.6"/>
    <n v="12.12"/>
    <n v="17.32"/>
    <n v="11.68"/>
  </r>
  <r>
    <x v="36"/>
    <n v="209"/>
    <x v="8"/>
    <n v="2533"/>
    <s v="Food supply (kcal/capita/day)"/>
    <n v="664"/>
    <n v="5.48"/>
    <n v="4.78"/>
    <n v="4.7"/>
    <n v="4.9866666666666672"/>
  </r>
  <r>
    <x v="36"/>
    <n v="209"/>
    <x v="9"/>
    <n v="2511"/>
    <s v="Food supply (kcal/capita/day)"/>
    <n v="664"/>
    <n v="381.46"/>
    <n v="312.26"/>
    <n v="389.71"/>
    <n v="361.14333333333337"/>
  </r>
  <r>
    <x v="37"/>
    <n v="217"/>
    <x v="0"/>
    <n v="2615"/>
    <s v="Food supply (kcal/capita/day)"/>
    <n v="664"/>
    <n v="4.0599999999999996"/>
    <n v="3.96"/>
    <n v="3.97"/>
    <n v="3.9966666666666666"/>
  </r>
  <r>
    <x v="37"/>
    <n v="217"/>
    <x v="1"/>
    <n v="2546"/>
    <s v="Food supply (kcal/capita/day)"/>
    <n v="664"/>
    <n v="88.78"/>
    <n v="67.16"/>
    <n v="78.48"/>
    <n v="78.14"/>
  </r>
  <r>
    <x v="37"/>
    <n v="217"/>
    <x v="2"/>
    <n v="2532"/>
    <s v="Food supply (kcal/capita/day)"/>
    <n v="664"/>
    <n v="315.49"/>
    <n v="319.8"/>
    <n v="314.38"/>
    <n v="316.55666666666667"/>
  </r>
  <r>
    <x v="37"/>
    <n v="217"/>
    <x v="3"/>
    <n v="2820"/>
    <s v="Food supply (kcal/capita/day)"/>
    <n v="664"/>
    <n v="41.8"/>
    <n v="49.91"/>
    <n v="41.34"/>
    <n v="44.35"/>
  </r>
  <r>
    <x v="37"/>
    <n v="217"/>
    <x v="4"/>
    <n v="2514"/>
    <s v="Food supply (kcal/capita/day)"/>
    <n v="664"/>
    <n v="480.51"/>
    <n v="508.88"/>
    <n v="532.79"/>
    <n v="507.39333333333326"/>
  </r>
  <r>
    <x v="37"/>
    <n v="217"/>
    <x v="5"/>
    <n v="2517"/>
    <s v="Food supply (kcal/capita/day)"/>
    <n v="664"/>
    <n v="46.41"/>
    <n v="47"/>
    <n v="47.54"/>
    <n v="46.983333333333327"/>
  </r>
  <r>
    <x v="37"/>
    <n v="217"/>
    <x v="10"/>
    <n v="2549"/>
    <s v="Food supply (kcal/capita/day)"/>
    <n v="664"/>
    <n v="3.81"/>
    <n v="2.34"/>
    <n v="4.88"/>
    <n v="3.6766666666666672"/>
  </r>
  <r>
    <x v="37"/>
    <n v="217"/>
    <x v="6"/>
    <n v="2804"/>
    <s v="Food supply (kcal/capita/day)"/>
    <n v="664"/>
    <n v="232.89"/>
    <n v="193.08"/>
    <n v="197.88"/>
    <n v="207.95000000000002"/>
  </r>
  <r>
    <x v="37"/>
    <n v="217"/>
    <x v="7"/>
    <n v="2518"/>
    <s v="Food supply (kcal/capita/day)"/>
    <n v="664"/>
    <n v="179.93"/>
    <n v="191.83"/>
    <n v="175.46"/>
    <n v="182.40666666666667"/>
  </r>
  <r>
    <x v="37"/>
    <n v="217"/>
    <x v="8"/>
    <n v="2533"/>
    <s v="Food supply (kcal/capita/day)"/>
    <n v="664"/>
    <n v="0.82"/>
    <n v="0.75"/>
    <n v="1.17"/>
    <n v="0.91333333333333322"/>
  </r>
  <r>
    <x v="37"/>
    <n v="217"/>
    <x v="9"/>
    <n v="2511"/>
    <s v="Food supply (kcal/capita/day)"/>
    <n v="664"/>
    <n v="93.14"/>
    <n v="113.1"/>
    <n v="82.94"/>
    <n v="96.393333333333331"/>
  </r>
  <r>
    <x v="37"/>
    <n v="217"/>
    <x v="11"/>
    <n v="2535"/>
    <s v="Food supply (kcal/capita/day)"/>
    <n v="664"/>
    <n v="199.98"/>
    <n v="209.29"/>
    <n v="212.41"/>
    <n v="207.22666666666666"/>
  </r>
  <r>
    <x v="38"/>
    <n v="226"/>
    <x v="0"/>
    <n v="2615"/>
    <s v="Food supply (kcal/capita/day)"/>
    <n v="664"/>
    <n v="29.82"/>
    <n v="28.95"/>
    <n v="27.99"/>
    <n v="28.919999999999998"/>
  </r>
  <r>
    <x v="38"/>
    <n v="226"/>
    <x v="1"/>
    <n v="2546"/>
    <s v="Food supply (kcal/capita/day)"/>
    <n v="664"/>
    <n v="127.86"/>
    <n v="104.69"/>
    <n v="108.84"/>
    <n v="113.79666666666667"/>
  </r>
  <r>
    <x v="38"/>
    <n v="226"/>
    <x v="2"/>
    <n v="2532"/>
    <s v="Food supply (kcal/capita/day)"/>
    <n v="664"/>
    <n v="288.83999999999997"/>
    <n v="290.20999999999998"/>
    <n v="285.13"/>
    <n v="288.06"/>
  </r>
  <r>
    <x v="38"/>
    <n v="226"/>
    <x v="3"/>
    <n v="2820"/>
    <s v="Food supply (kcal/capita/day)"/>
    <n v="664"/>
    <n v="40.43"/>
    <n v="37.619999999999997"/>
    <n v="39.200000000000003"/>
    <n v="39.083333333333336"/>
  </r>
  <r>
    <x v="38"/>
    <n v="226"/>
    <x v="4"/>
    <n v="2514"/>
    <s v="Food supply (kcal/capita/day)"/>
    <n v="664"/>
    <n v="220.5"/>
    <n v="210.59"/>
    <n v="204.57"/>
    <n v="211.88666666666668"/>
  </r>
  <r>
    <x v="38"/>
    <n v="226"/>
    <x v="5"/>
    <n v="2517"/>
    <s v="Food supply (kcal/capita/day)"/>
    <n v="664"/>
    <n v="119.27"/>
    <n v="117.64"/>
    <n v="121.63"/>
    <n v="119.51333333333332"/>
  </r>
  <r>
    <x v="38"/>
    <n v="226"/>
    <x v="12"/>
    <n v="2616"/>
    <s v="Food supply (kcal/capita/day)"/>
    <n v="664"/>
    <n v="350.45"/>
    <n v="351.93"/>
    <n v="348.35"/>
    <n v="350.24333333333334"/>
  </r>
  <r>
    <x v="38"/>
    <n v="226"/>
    <x v="10"/>
    <n v="2549"/>
    <s v="Food supply (kcal/capita/day)"/>
    <n v="664"/>
    <n v="47.3"/>
    <n v="47.5"/>
    <n v="46.81"/>
    <n v="47.20333333333334"/>
  </r>
  <r>
    <x v="38"/>
    <n v="226"/>
    <x v="6"/>
    <n v="2804"/>
    <s v="Food supply (kcal/capita/day)"/>
    <n v="664"/>
    <n v="48.49"/>
    <n v="41.22"/>
    <n v="45.94"/>
    <n v="45.216666666666669"/>
  </r>
  <r>
    <x v="38"/>
    <n v="226"/>
    <x v="7"/>
    <n v="2518"/>
    <s v="Food supply (kcal/capita/day)"/>
    <n v="664"/>
    <n v="49.68"/>
    <n v="49.85"/>
    <n v="47.61"/>
    <n v="49.04666666666666"/>
  </r>
  <r>
    <x v="38"/>
    <n v="226"/>
    <x v="8"/>
    <n v="2533"/>
    <s v="Food supply (kcal/capita/day)"/>
    <n v="664"/>
    <n v="202.84"/>
    <n v="198.14"/>
    <n v="189.86"/>
    <n v="196.94666666666669"/>
  </r>
  <r>
    <x v="38"/>
    <n v="226"/>
    <x v="9"/>
    <n v="2511"/>
    <s v="Food supply (kcal/capita/day)"/>
    <n v="664"/>
    <n v="96.37"/>
    <n v="97.57"/>
    <n v="78.84"/>
    <n v="90.926666666666662"/>
  </r>
  <r>
    <x v="39"/>
    <n v="215"/>
    <x v="0"/>
    <n v="2615"/>
    <s v="Food supply (kcal/capita/day)"/>
    <n v="664"/>
    <n v="50.85"/>
    <n v="93.42"/>
    <n v="90.6"/>
    <n v="78.290000000000006"/>
  </r>
  <r>
    <x v="39"/>
    <n v="215"/>
    <x v="1"/>
    <n v="2546"/>
    <s v="Food supply (kcal/capita/day)"/>
    <n v="664"/>
    <n v="102.66"/>
    <n v="109.24"/>
    <n v="90.86"/>
    <n v="100.92"/>
  </r>
  <r>
    <x v="39"/>
    <n v="215"/>
    <x v="2"/>
    <n v="2532"/>
    <s v="Food supply (kcal/capita/day)"/>
    <n v="664"/>
    <n v="216.06"/>
    <n v="215.69"/>
    <n v="234.89"/>
    <n v="222.21333333333334"/>
  </r>
  <r>
    <x v="39"/>
    <n v="215"/>
    <x v="3"/>
    <n v="2820"/>
    <s v="Food supply (kcal/capita/day)"/>
    <n v="664"/>
    <n v="33.5"/>
    <n v="32.840000000000003"/>
    <n v="33.729999999999997"/>
    <n v="33.356666666666662"/>
  </r>
  <r>
    <x v="39"/>
    <n v="215"/>
    <x v="4"/>
    <n v="2514"/>
    <s v="Food supply (kcal/capita/day)"/>
    <n v="664"/>
    <n v="519.02"/>
    <n v="524.30999999999995"/>
    <n v="522.39"/>
    <n v="521.90666666666664"/>
  </r>
  <r>
    <x v="39"/>
    <n v="215"/>
    <x v="5"/>
    <n v="2517"/>
    <s v="Food supply (kcal/capita/day)"/>
    <n v="664"/>
    <n v="20.88"/>
    <n v="21.34"/>
    <n v="19.829999999999998"/>
    <n v="20.683333333333334"/>
  </r>
  <r>
    <x v="39"/>
    <n v="215"/>
    <x v="12"/>
    <n v="2616"/>
    <s v="Food supply (kcal/capita/day)"/>
    <n v="664"/>
    <n v="27.38"/>
    <n v="26.62"/>
    <n v="25.88"/>
    <n v="26.626666666666665"/>
  </r>
  <r>
    <x v="39"/>
    <n v="215"/>
    <x v="10"/>
    <n v="2549"/>
    <s v="Food supply (kcal/capita/day)"/>
    <n v="664"/>
    <n v="35.76"/>
    <n v="42"/>
    <n v="30.51"/>
    <n v="36.089999999999996"/>
  </r>
  <r>
    <x v="39"/>
    <n v="215"/>
    <x v="6"/>
    <n v="2804"/>
    <s v="Food supply (kcal/capita/day)"/>
    <n v="664"/>
    <n v="207.01"/>
    <n v="211.1"/>
    <n v="194.39"/>
    <n v="204.16666666666666"/>
  </r>
  <r>
    <x v="39"/>
    <n v="215"/>
    <x v="7"/>
    <n v="2518"/>
    <s v="Food supply (kcal/capita/day)"/>
    <n v="664"/>
    <n v="65.45"/>
    <n v="62.28"/>
    <n v="84.67"/>
    <n v="70.8"/>
  </r>
  <r>
    <x v="39"/>
    <n v="215"/>
    <x v="8"/>
    <n v="2533"/>
    <s v="Food supply (kcal/capita/day)"/>
    <n v="664"/>
    <n v="90.63"/>
    <n v="86.97"/>
    <n v="80.03"/>
    <n v="85.876666666666665"/>
  </r>
  <r>
    <x v="39"/>
    <n v="215"/>
    <x v="9"/>
    <n v="2511"/>
    <s v="Food supply (kcal/capita/day)"/>
    <n v="664"/>
    <n v="108.91"/>
    <n v="111.69"/>
    <n v="123.34"/>
    <n v="114.64666666666666"/>
  </r>
  <r>
    <x v="39"/>
    <n v="215"/>
    <x v="11"/>
    <n v="2535"/>
    <s v="Food supply (kcal/capita/day)"/>
    <n v="664"/>
    <n v="0.53"/>
    <n v="0.53"/>
    <n v="0.54"/>
    <n v="0.53333333333333333"/>
  </r>
  <r>
    <x v="40"/>
    <n v="251"/>
    <x v="0"/>
    <n v="2615"/>
    <s v="Food supply (kcal/capita/day)"/>
    <n v="664"/>
    <n v="0.21"/>
    <n v="1.0900000000000001"/>
    <n v="0.56000000000000005"/>
    <n v="0.62"/>
  </r>
  <r>
    <x v="40"/>
    <n v="251"/>
    <x v="1"/>
    <n v="2546"/>
    <s v="Food supply (kcal/capita/day)"/>
    <n v="664"/>
    <n v="11.7"/>
    <n v="3.74"/>
    <n v="7.59"/>
    <n v="7.6766666666666667"/>
  </r>
  <r>
    <x v="40"/>
    <n v="251"/>
    <x v="2"/>
    <n v="2532"/>
    <s v="Food supply (kcal/capita/day)"/>
    <n v="664"/>
    <n v="257.57"/>
    <n v="250.12"/>
    <n v="255.75"/>
    <n v="254.48000000000002"/>
  </r>
  <r>
    <x v="40"/>
    <n v="251"/>
    <x v="3"/>
    <n v="2820"/>
    <s v="Food supply (kcal/capita/day)"/>
    <n v="664"/>
    <n v="41.84"/>
    <n v="46.26"/>
    <n v="29.2"/>
    <n v="39.1"/>
  </r>
  <r>
    <x v="40"/>
    <n v="251"/>
    <x v="4"/>
    <n v="2514"/>
    <s v="Food supply (kcal/capita/day)"/>
    <n v="664"/>
    <n v="936.56"/>
    <n v="977.82"/>
    <n v="969.92"/>
    <n v="961.43333333333339"/>
  </r>
  <r>
    <x v="40"/>
    <n v="251"/>
    <x v="5"/>
    <n v="2517"/>
    <s v="Food supply (kcal/capita/day)"/>
    <n v="664"/>
    <n v="8.1199999999999992"/>
    <n v="13.29"/>
    <n v="5.71"/>
    <n v="9.0399999999999991"/>
  </r>
  <r>
    <x v="40"/>
    <n v="251"/>
    <x v="10"/>
    <n v="2549"/>
    <s v="Food supply (kcal/capita/day)"/>
    <n v="664"/>
    <n v="14"/>
    <n v="18.52"/>
    <n v="14.81"/>
    <n v="15.776666666666666"/>
  </r>
  <r>
    <x v="40"/>
    <n v="251"/>
    <x v="6"/>
    <n v="2804"/>
    <s v="Food supply (kcal/capita/day)"/>
    <n v="664"/>
    <n v="23.06"/>
    <n v="28.16"/>
    <n v="26.74"/>
    <n v="25.986666666666665"/>
  </r>
  <r>
    <x v="40"/>
    <n v="251"/>
    <x v="7"/>
    <n v="2518"/>
    <s v="Food supply (kcal/capita/day)"/>
    <n v="664"/>
    <n v="23.22"/>
    <n v="22.81"/>
    <n v="27.82"/>
    <n v="24.616666666666664"/>
  </r>
  <r>
    <x v="40"/>
    <n v="251"/>
    <x v="8"/>
    <n v="2533"/>
    <s v="Food supply (kcal/capita/day)"/>
    <n v="664"/>
    <n v="13.5"/>
    <n v="19.95"/>
    <n v="12.98"/>
    <n v="15.476666666666668"/>
  </r>
  <r>
    <x v="40"/>
    <n v="251"/>
    <x v="9"/>
    <n v="2511"/>
    <s v="Food supply (kcal/capita/day)"/>
    <n v="664"/>
    <n v="152.94"/>
    <n v="99.01"/>
    <n v="125.36"/>
    <n v="125.77"/>
  </r>
  <r>
    <x v="41"/>
    <n v="181"/>
    <x v="0"/>
    <n v="2615"/>
    <s v="Food supply (kcal/capita/day)"/>
    <n v="664"/>
    <n v="6.42"/>
    <n v="9.81"/>
    <n v="10.76"/>
    <n v="8.9966666666666679"/>
  </r>
  <r>
    <x v="41"/>
    <n v="181"/>
    <x v="1"/>
    <n v="2546"/>
    <s v="Food supply (kcal/capita/day)"/>
    <n v="664"/>
    <n v="40.380000000000003"/>
    <n v="31.54"/>
    <n v="36.81"/>
    <n v="36.243333333333332"/>
  </r>
  <r>
    <x v="41"/>
    <n v="181"/>
    <x v="2"/>
    <n v="2532"/>
    <s v="Food supply (kcal/capita/day)"/>
    <n v="664"/>
    <n v="43.21"/>
    <n v="43.26"/>
    <n v="43.76"/>
    <n v="43.41"/>
  </r>
  <r>
    <x v="41"/>
    <n v="181"/>
    <x v="3"/>
    <n v="2820"/>
    <s v="Food supply (kcal/capita/day)"/>
    <n v="664"/>
    <n v="74.680000000000007"/>
    <n v="59.94"/>
    <n v="61.02"/>
    <n v="65.213333333333338"/>
  </r>
  <r>
    <x v="41"/>
    <n v="181"/>
    <x v="4"/>
    <n v="2514"/>
    <s v="Food supply (kcal/capita/day)"/>
    <n v="664"/>
    <n v="891.03"/>
    <n v="915.28"/>
    <n v="922.21"/>
    <n v="909.50666666666666"/>
  </r>
  <r>
    <x v="41"/>
    <n v="181"/>
    <x v="5"/>
    <n v="2517"/>
    <s v="Food supply (kcal/capita/day)"/>
    <n v="664"/>
    <n v="22.25"/>
    <n v="24.44"/>
    <n v="25.54"/>
    <n v="24.076666666666664"/>
  </r>
  <r>
    <x v="41"/>
    <n v="181"/>
    <x v="10"/>
    <n v="2549"/>
    <s v="Food supply (kcal/capita/day)"/>
    <n v="664"/>
    <n v="6.97"/>
    <n v="10.5"/>
    <n v="5.35"/>
    <n v="7.6066666666666665"/>
  </r>
  <r>
    <x v="41"/>
    <n v="181"/>
    <x v="6"/>
    <n v="2804"/>
    <s v="Food supply (kcal/capita/day)"/>
    <n v="664"/>
    <n v="19.32"/>
    <n v="19.91"/>
    <n v="19.559999999999999"/>
    <n v="19.596666666666668"/>
  </r>
  <r>
    <x v="41"/>
    <n v="181"/>
    <x v="7"/>
    <n v="2518"/>
    <s v="Food supply (kcal/capita/day)"/>
    <n v="664"/>
    <n v="44.12"/>
    <n v="52.79"/>
    <n v="56.18"/>
    <n v="51.03"/>
  </r>
  <r>
    <x v="41"/>
    <n v="181"/>
    <x v="8"/>
    <n v="2533"/>
    <s v="Food supply (kcal/capita/day)"/>
    <n v="664"/>
    <n v="0.32"/>
    <n v="0.32"/>
    <n v="0.34"/>
    <n v="0.32666666666666666"/>
  </r>
  <r>
    <x v="41"/>
    <n v="181"/>
    <x v="9"/>
    <n v="2511"/>
    <s v="Food supply (kcal/capita/day)"/>
    <n v="664"/>
    <n v="219.69"/>
    <n v="226.99"/>
    <n v="247.15"/>
    <n v="231.2766666666666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2">
  <r>
    <x v="0"/>
    <n v="7"/>
    <x v="0"/>
    <n v="3010"/>
    <s v="Total Population - Both sexes (1000)"/>
    <n v="511"/>
    <n v="16618"/>
    <n v="17089"/>
    <n v="17555"/>
    <n v="17087.333333333332"/>
  </r>
  <r>
    <x v="1"/>
    <n v="53"/>
    <x v="0"/>
    <n v="3010"/>
    <s v="Total Population - Both sexes (1000)"/>
    <n v="511"/>
    <n v="7868"/>
    <n v="8128"/>
    <n v="8393"/>
    <n v="8129.666666666667"/>
  </r>
  <r>
    <x v="2"/>
    <n v="20"/>
    <x v="0"/>
    <n v="3010"/>
    <s v="Total Population - Both sexes (1000)"/>
    <n v="511"/>
    <n v="1839"/>
    <n v="1865"/>
    <n v="1892"/>
    <n v="1865.3333333333333"/>
  </r>
  <r>
    <x v="3"/>
    <n v="233"/>
    <x v="0"/>
    <n v="3010"/>
    <s v="Total Population - Both sexes (1000)"/>
    <n v="511"/>
    <n v="13747"/>
    <n v="14225"/>
    <n v="14721"/>
    <n v="14231"/>
  </r>
  <r>
    <x v="4"/>
    <n v="29"/>
    <x v="0"/>
    <n v="3010"/>
    <s v="Total Population - Both sexes (1000)"/>
    <n v="511"/>
    <n v="7378"/>
    <n v="7603"/>
    <n v="7838"/>
    <n v="7606.333333333333"/>
  </r>
  <r>
    <x v="5"/>
    <n v="32"/>
    <x v="0"/>
    <n v="3010"/>
    <s v="Total Population - Both sexes (1000)"/>
    <n v="511"/>
    <n v="17823"/>
    <n v="18238"/>
    <n v="18660"/>
    <n v="18240.333333333332"/>
  </r>
  <r>
    <x v="6"/>
    <n v="37"/>
    <x v="0"/>
    <n v="3010"/>
    <s v="Total Population - Both sexes (1000)"/>
    <n v="511"/>
    <n v="4101"/>
    <n v="4178"/>
    <n v="4257"/>
    <n v="4178.666666666667"/>
  </r>
  <r>
    <x v="7"/>
    <n v="39"/>
    <x v="0"/>
    <n v="3010"/>
    <s v="Total Population - Both sexes (1000)"/>
    <n v="511"/>
    <n v="10019"/>
    <n v="10326"/>
    <n v="10623"/>
    <n v="10322.666666666666"/>
  </r>
  <r>
    <x v="8"/>
    <n v="46"/>
    <x v="0"/>
    <n v="3010"/>
    <s v="Total Population - Both sexes (1000)"/>
    <n v="511"/>
    <n v="3417"/>
    <n v="3486"/>
    <n v="3551"/>
    <n v="3484.6666666666665"/>
  </r>
  <r>
    <x v="9"/>
    <n v="107"/>
    <x v="0"/>
    <n v="3010"/>
    <s v="Total Population - Both sexes (1000)"/>
    <n v="511"/>
    <n v="19245"/>
    <n v="19673"/>
    <n v="20123"/>
    <n v="19680.333333333332"/>
  </r>
  <r>
    <x v="10"/>
    <n v="250"/>
    <x v="0"/>
    <n v="3010"/>
    <s v="Total Population - Both sexes (1000)"/>
    <n v="511"/>
    <n v="59077"/>
    <n v="60800"/>
    <n v="62523"/>
    <n v="60800"/>
  </r>
  <r>
    <x v="11"/>
    <n v="72"/>
    <x v="0"/>
    <n v="3010"/>
    <s v="Total Population - Both sexes (1000)"/>
    <n v="511"/>
    <n v="805"/>
    <n v="820"/>
    <n v="834"/>
    <n v="819.66666666666663"/>
  </r>
  <r>
    <x v="12"/>
    <n v="61"/>
    <x v="0"/>
    <n v="3010"/>
    <s v="Total Population - Both sexes (1000)"/>
    <n v="511"/>
    <n v="609"/>
    <n v="625"/>
    <n v="642"/>
    <n v="625.33333333333337"/>
  </r>
  <r>
    <x v="13"/>
    <n v="178"/>
    <x v="0"/>
    <n v="3010"/>
    <s v="Total Population - Both sexes (1000)"/>
    <n v="511"/>
    <n v="4473"/>
    <n v="4631"/>
    <n v="4781"/>
    <n v="4628.333333333333"/>
  </r>
  <r>
    <x v="14"/>
    <n v="238"/>
    <x v="0"/>
    <n v="3010"/>
    <s v="Total Population - Both sexes (1000)"/>
    <n v="511"/>
    <n v="74661"/>
    <n v="76628"/>
    <n v="78646"/>
    <n v="76645"/>
  </r>
  <r>
    <x v="15"/>
    <n v="74"/>
    <x v="0"/>
    <n v="3010"/>
    <s v="Total Population - Both sexes (1000)"/>
    <n v="511"/>
    <n v="1369"/>
    <n v="1396"/>
    <n v="1422"/>
    <n v="1395.6666666666667"/>
  </r>
  <r>
    <x v="16"/>
    <n v="75"/>
    <x v="0"/>
    <n v="3010"/>
    <s v="Total Population - Both sexes (1000)"/>
    <n v="511"/>
    <n v="1526"/>
    <n v="1571"/>
    <n v="1616"/>
    <n v="1571"/>
  </r>
  <r>
    <x v="17"/>
    <n v="81"/>
    <x v="0"/>
    <n v="3010"/>
    <s v="Total Population - Both sexes (1000)"/>
    <n v="511"/>
    <n v="21915"/>
    <n v="22393"/>
    <n v="22871"/>
    <n v="22393"/>
  </r>
  <r>
    <x v="18"/>
    <n v="90"/>
    <x v="0"/>
    <n v="3010"/>
    <s v="Total Population - Both sexes (1000)"/>
    <n v="511"/>
    <n v="9221"/>
    <n v="9412"/>
    <n v="9615"/>
    <n v="9416"/>
  </r>
  <r>
    <x v="19"/>
    <n v="175"/>
    <x v="0"/>
    <n v="3010"/>
    <s v="Total Population - Both sexes (1000)"/>
    <n v="511"/>
    <n v="1473"/>
    <n v="1507"/>
    <n v="1541"/>
    <n v="1507"/>
  </r>
  <r>
    <x v="20"/>
    <n v="114"/>
    <x v="0"/>
    <n v="3010"/>
    <s v="Total Population - Both sexes (1000)"/>
    <n v="511"/>
    <n v="35817"/>
    <n v="36772"/>
    <n v="37755"/>
    <n v="36781.333333333336"/>
  </r>
  <r>
    <x v="21"/>
    <n v="122"/>
    <x v="0"/>
    <n v="3010"/>
    <s v="Total Population - Both sexes (1000)"/>
    <n v="511"/>
    <n v="1995"/>
    <n v="2014"/>
    <n v="2032"/>
    <n v="2013.6666666666667"/>
  </r>
  <r>
    <x v="22"/>
    <n v="123"/>
    <x v="0"/>
    <n v="3010"/>
    <s v="Total Population - Both sexes (1000)"/>
    <n v="511"/>
    <n v="3334"/>
    <n v="3471"/>
    <n v="3627"/>
    <n v="3477.3333333333335"/>
  </r>
  <r>
    <x v="23"/>
    <n v="129"/>
    <x v="0"/>
    <n v="3010"/>
    <s v="Total Population - Both sexes (1000)"/>
    <n v="511"/>
    <n v="17614"/>
    <n v="18105"/>
    <n v="18604"/>
    <n v="18107.666666666668"/>
  </r>
  <r>
    <x v="24"/>
    <n v="130"/>
    <x v="0"/>
    <n v="3010"/>
    <s v="Total Population - Both sexes (1000)"/>
    <n v="511"/>
    <n v="13654"/>
    <n v="14043"/>
    <n v="14439"/>
    <n v="14045.333333333334"/>
  </r>
  <r>
    <x v="25"/>
    <n v="133"/>
    <x v="0"/>
    <n v="3010"/>
    <s v="Total Population - Both sexes (1000)"/>
    <n v="511"/>
    <n v="11833"/>
    <n v="12118"/>
    <n v="12409"/>
    <n v="12120"/>
  </r>
  <r>
    <x v="26"/>
    <n v="136"/>
    <x v="0"/>
    <n v="3010"/>
    <s v="Total Population - Both sexes (1000)"/>
    <n v="511"/>
    <n v="2985"/>
    <n v="3062"/>
    <n v="3139"/>
    <n v="3062"/>
  </r>
  <r>
    <x v="27"/>
    <n v="144"/>
    <x v="0"/>
    <n v="3010"/>
    <s v="Total Population - Both sexes (1000)"/>
    <n v="511"/>
    <n v="20834"/>
    <n v="21353"/>
    <n v="21869"/>
    <n v="21352"/>
  </r>
  <r>
    <x v="28"/>
    <n v="147"/>
    <x v="0"/>
    <n v="3010"/>
    <s v="Total Population - Both sexes (1000)"/>
    <n v="511"/>
    <n v="2009"/>
    <n v="2048"/>
    <n v="2089"/>
    <n v="2048.6666666666665"/>
  </r>
  <r>
    <x v="29"/>
    <n v="158"/>
    <x v="0"/>
    <n v="3010"/>
    <s v="Total Population - Both sexes (1000)"/>
    <n v="511"/>
    <n v="13102"/>
    <n v="13604"/>
    <n v="14140"/>
    <n v="13615.333333333334"/>
  </r>
  <r>
    <x v="30"/>
    <n v="159"/>
    <x v="0"/>
    <n v="3010"/>
    <s v="Total Population - Both sexes (1000)"/>
    <n v="511"/>
    <n v="140879"/>
    <n v="144273"/>
    <n v="147722"/>
    <n v="144291.33333333334"/>
  </r>
  <r>
    <x v="31"/>
    <n v="184"/>
    <x v="0"/>
    <n v="3010"/>
    <s v="Total Population - Both sexes (1000)"/>
    <n v="511"/>
    <n v="8992"/>
    <n v="9210"/>
    <n v="9455"/>
    <n v="9219"/>
  </r>
  <r>
    <x v="32"/>
    <n v="195"/>
    <x v="0"/>
    <n v="3010"/>
    <s v="Total Population - Both sexes (1000)"/>
    <n v="511"/>
    <n v="11281"/>
    <n v="11583"/>
    <n v="11893"/>
    <n v="11585.666666666666"/>
  </r>
  <r>
    <x v="33"/>
    <n v="197"/>
    <x v="0"/>
    <n v="3010"/>
    <s v="Total Population - Both sexes (1000)"/>
    <n v="511"/>
    <n v="5107"/>
    <n v="5271"/>
    <n v="5420"/>
    <n v="5266"/>
  </r>
  <r>
    <x v="34"/>
    <n v="201"/>
    <x v="0"/>
    <n v="3010"/>
    <s v="Total Population - Both sexes (1000)"/>
    <n v="511"/>
    <n v="8354"/>
    <n v="8544"/>
    <n v="8733"/>
    <n v="8543.6666666666661"/>
  </r>
  <r>
    <x v="35"/>
    <n v="206"/>
    <x v="0"/>
    <n v="3010"/>
    <s v="Total Population - Both sexes (1000)"/>
    <n v="511"/>
    <n v="38698"/>
    <n v="39545"/>
    <n v="40432"/>
    <n v="39558.333333333336"/>
  </r>
  <r>
    <x v="36"/>
    <n v="209"/>
    <x v="0"/>
    <n v="3010"/>
    <s v="Total Population - Both sexes (1000)"/>
    <n v="511"/>
    <n v="1124"/>
    <n v="1137"/>
    <n v="1151"/>
    <n v="1137.3333333333333"/>
  </r>
  <r>
    <x v="37"/>
    <n v="217"/>
    <x v="0"/>
    <n v="3010"/>
    <s v="Total Population - Both sexes (1000)"/>
    <n v="511"/>
    <n v="5992"/>
    <n v="6145"/>
    <n v="6300"/>
    <n v="6145.666666666667"/>
  </r>
  <r>
    <x v="38"/>
    <n v="226"/>
    <x v="0"/>
    <n v="3010"/>
    <s v="Total Population - Both sexes (1000)"/>
    <n v="511"/>
    <n v="28699"/>
    <n v="29652"/>
    <n v="30638"/>
    <n v="29663"/>
  </r>
  <r>
    <x v="39"/>
    <n v="215"/>
    <x v="0"/>
    <n v="3010"/>
    <s v="Total Population - Both sexes (1000)"/>
    <n v="511"/>
    <n v="39007"/>
    <n v="40117"/>
    <n v="41276"/>
    <n v="40133.333333333336"/>
  </r>
  <r>
    <x v="40"/>
    <n v="251"/>
    <x v="0"/>
    <n v="3010"/>
    <s v="Total Population - Both sexes (1000)"/>
    <n v="511"/>
    <n v="11738"/>
    <n v="12019"/>
    <n v="12314"/>
    <n v="12023.666666666666"/>
  </r>
  <r>
    <x v="41"/>
    <n v="181"/>
    <x v="0"/>
    <n v="3010"/>
    <s v="Total Population - Both sexes (1000)"/>
    <n v="511"/>
    <n v="12475"/>
    <n v="12459"/>
    <n v="12449"/>
    <n v="124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showError="1" updatedVersion="3" minRefreshableVersion="3" showCalcMbrs="0" useAutoFormatting="1" itemPrintTitles="1" createdVersion="3" indent="0" outline="1" outlineData="1" multipleFieldFilters="0">
  <location ref="L2:AC46" firstHeaderRow="1" firstDataRow="2" firstDataCol="1"/>
  <pivotFields count="11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E 2006-2008" fld="1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showError="1" updatedVersion="3" minRefreshableVersion="3" showCalcMbrs="0" useAutoFormatting="1" itemPrintTitles="1" createdVersion="3" indent="0" outline="1" outlineData="1" multipleFieldFilters="0">
  <location ref="L2:AC46" firstHeaderRow="1" firstDataRow="2" firstDataCol="1"/>
  <pivotFields count="11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AVE 2006-2008" fld="10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9" applyNumberFormats="0" applyBorderFormats="0" applyFontFormats="0" applyPatternFormats="0" applyAlignmentFormats="0" applyWidthHeightFormats="1" dataCaption="Values" showError="1" updatedVersion="3" minRefreshableVersion="3" showCalcMbrs="0" useAutoFormatting="1" itemPrintTitles="1" createdVersion="3" indent="0" outline="1" outlineData="1" multipleFieldFilters="0">
  <location ref="L2:AC46" firstHeaderRow="1" firstDataRow="2" firstDataCol="1"/>
  <pivotFields count="11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Average of 2008" fld="9" subtotal="average" baseField="0" baseItem="0" numFmtId="2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" cacheId="1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2:Z46" firstHeaderRow="1" firstDataRow="2" firstDataCol="1"/>
  <pivotFields count="10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Col" showAll="0">
      <items count="14">
        <item x="0"/>
        <item x="1"/>
        <item x="2"/>
        <item x="3"/>
        <item x="4"/>
        <item x="5"/>
        <item x="12"/>
        <item x="10"/>
        <item x="6"/>
        <item x="7"/>
        <item x="8"/>
        <item x="9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2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VE 2005-2007" fld="9" baseField="0" baseItem="0" numFmtId="2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7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L2:N46" firstHeaderRow="1" firstDataRow="2" firstDataCol="1"/>
  <pivotFields count="10">
    <pivotField axis="axisRow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2"/>
  </colFields>
  <colItems count="2">
    <i>
      <x/>
    </i>
    <i t="grand">
      <x/>
    </i>
  </colItems>
  <dataFields count="1">
    <dataField name="Sum of AVE 2005-2007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674"/>
  <sheetViews>
    <sheetView showGridLines="0" tabSelected="1" workbookViewId="0">
      <selection activeCell="E1" sqref="E1"/>
    </sheetView>
  </sheetViews>
  <sheetFormatPr defaultRowHeight="15"/>
  <cols>
    <col min="1" max="1" width="9.85546875" customWidth="1"/>
    <col min="2" max="2" width="11.85546875" hidden="1" customWidth="1"/>
    <col min="3" max="3" width="19.140625" customWidth="1"/>
    <col min="4" max="4" width="9.5703125" hidden="1" customWidth="1"/>
    <col min="5" max="5" width="16.7109375" customWidth="1"/>
    <col min="6" max="6" width="12.5703125" hidden="1" customWidth="1"/>
    <col min="7" max="10" width="9" customWidth="1"/>
    <col min="12" max="12" width="31.5703125" customWidth="1"/>
    <col min="13" max="13" width="16.28515625" customWidth="1"/>
    <col min="14" max="14" width="11" customWidth="1"/>
    <col min="15" max="15" width="12" customWidth="1"/>
    <col min="16" max="16" width="10.28515625" customWidth="1"/>
    <col min="17" max="17" width="13.42578125" customWidth="1"/>
    <col min="18" max="18" width="21.7109375" customWidth="1"/>
    <col min="19" max="19" width="9" customWidth="1"/>
    <col min="20" max="20" width="11" customWidth="1"/>
    <col min="21" max="21" width="12" customWidth="1"/>
    <col min="22" max="22" width="11.7109375" customWidth="1"/>
    <col min="23" max="23" width="11" customWidth="1"/>
    <col min="24" max="24" width="12" customWidth="1"/>
    <col min="25" max="25" width="11" customWidth="1"/>
    <col min="26" max="26" width="15" customWidth="1"/>
    <col min="27" max="27" width="11" customWidth="1"/>
    <col min="28" max="29" width="12" customWidth="1"/>
    <col min="30" max="30" width="22.140625" customWidth="1"/>
    <col min="31" max="31" width="11.7109375" customWidth="1"/>
    <col min="32" max="32" width="22.140625" customWidth="1"/>
    <col min="33" max="33" width="11.5703125" customWidth="1"/>
    <col min="34" max="34" width="22.140625" customWidth="1"/>
    <col min="35" max="35" width="11.5703125" customWidth="1"/>
    <col min="36" max="36" width="22.140625" customWidth="1"/>
    <col min="37" max="37" width="11.5703125" customWidth="1"/>
    <col min="38" max="38" width="22.140625" customWidth="1"/>
    <col min="39" max="39" width="15" customWidth="1"/>
    <col min="40" max="40" width="22.140625" customWidth="1"/>
    <col min="41" max="41" width="11.5703125" customWidth="1"/>
    <col min="42" max="42" width="22.140625" customWidth="1"/>
    <col min="43" max="43" width="11.5703125" customWidth="1"/>
    <col min="44" max="44" width="22.140625" customWidth="1"/>
    <col min="45" max="45" width="16.5703125" customWidth="1"/>
    <col min="46" max="46" width="27.140625" customWidth="1"/>
    <col min="47" max="48" width="13.140625" customWidth="1"/>
    <col min="49" max="49" width="11.5703125" customWidth="1"/>
    <col min="50" max="51" width="13.140625" customWidth="1"/>
    <col min="52" max="52" width="15" customWidth="1"/>
    <col min="53" max="54" width="13.140625" customWidth="1"/>
    <col min="55" max="55" width="11.5703125" customWidth="1"/>
    <col min="56" max="57" width="13.140625" customWidth="1"/>
    <col min="58" max="58" width="11.5703125" customWidth="1"/>
    <col min="59" max="60" width="13.140625" customWidth="1"/>
    <col min="61" max="61" width="16.5703125" customWidth="1"/>
    <col min="62" max="63" width="18.140625" customWidth="1"/>
  </cols>
  <sheetData>
    <row r="1" spans="1:63" ht="18.75">
      <c r="A1" s="50" t="s">
        <v>142</v>
      </c>
      <c r="K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>
        <v>2005</v>
      </c>
      <c r="H2" s="2">
        <v>2006</v>
      </c>
      <c r="I2" s="2">
        <v>2007</v>
      </c>
      <c r="J2" s="2">
        <v>2008</v>
      </c>
      <c r="K2" s="122" t="s">
        <v>305</v>
      </c>
      <c r="L2" s="26" t="s">
        <v>306</v>
      </c>
      <c r="M2" s="26" t="s">
        <v>9</v>
      </c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>
      <c r="A3" s="4" t="s">
        <v>6</v>
      </c>
      <c r="B3" s="5">
        <v>7</v>
      </c>
      <c r="C3" s="5" t="s">
        <v>7</v>
      </c>
      <c r="D3" s="5">
        <v>486</v>
      </c>
      <c r="E3" s="5" t="s">
        <v>8</v>
      </c>
      <c r="F3" s="5">
        <v>51</v>
      </c>
      <c r="G3" s="5">
        <v>300000</v>
      </c>
      <c r="H3" s="5">
        <v>300000</v>
      </c>
      <c r="I3" s="5">
        <v>300000</v>
      </c>
      <c r="J3" s="5">
        <v>300000</v>
      </c>
      <c r="K3" s="123">
        <f>IF(ISERROR(AVERAGE(G3:J3))," ",AVERAGE(G3:J3))</f>
        <v>300000</v>
      </c>
      <c r="L3" s="26" t="s">
        <v>11</v>
      </c>
      <c r="M3" t="s">
        <v>7</v>
      </c>
      <c r="N3" t="s">
        <v>10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>
      <c r="A4" s="4" t="s">
        <v>6</v>
      </c>
      <c r="B4" s="5">
        <v>7</v>
      </c>
      <c r="C4" s="5" t="s">
        <v>10</v>
      </c>
      <c r="D4" s="5">
        <v>176</v>
      </c>
      <c r="E4" s="5" t="s">
        <v>8</v>
      </c>
      <c r="F4" s="5">
        <v>51</v>
      </c>
      <c r="G4" s="5">
        <v>108116</v>
      </c>
      <c r="H4" s="5">
        <v>100000</v>
      </c>
      <c r="I4" s="5">
        <v>103701</v>
      </c>
      <c r="J4" s="5">
        <v>124464</v>
      </c>
      <c r="K4" s="123">
        <f t="shared" ref="K4:K67" si="0">IF(ISERROR(AVERAGE(G4:J4))," ",AVERAGE(G4:J4))</f>
        <v>109070.25</v>
      </c>
      <c r="L4" s="6" t="s">
        <v>6</v>
      </c>
      <c r="M4" s="27">
        <v>300000</v>
      </c>
      <c r="N4" s="27">
        <v>109070.25</v>
      </c>
      <c r="O4" s="27">
        <v>9300961.5</v>
      </c>
      <c r="P4" s="27">
        <v>0</v>
      </c>
      <c r="Q4" s="27">
        <v>0</v>
      </c>
      <c r="R4" s="27">
        <v>70396.5</v>
      </c>
      <c r="S4" s="27">
        <v>0</v>
      </c>
      <c r="T4" s="27">
        <v>651139</v>
      </c>
      <c r="U4" s="27">
        <v>93741.5</v>
      </c>
      <c r="V4" s="27">
        <v>0</v>
      </c>
      <c r="W4" s="27">
        <v>0</v>
      </c>
      <c r="X4" s="27">
        <v>7674.75</v>
      </c>
      <c r="Y4" s="27">
        <v>0</v>
      </c>
      <c r="Z4" s="27">
        <v>778331.75</v>
      </c>
      <c r="AA4" s="27">
        <v>4400</v>
      </c>
      <c r="AB4" s="27">
        <v>0</v>
      </c>
      <c r="AC4" s="27">
        <v>11315715.25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>
      <c r="A5" s="4" t="s">
        <v>6</v>
      </c>
      <c r="B5" s="5">
        <v>7</v>
      </c>
      <c r="C5" s="5" t="s">
        <v>12</v>
      </c>
      <c r="D5" s="5">
        <v>125</v>
      </c>
      <c r="E5" s="5" t="s">
        <v>8</v>
      </c>
      <c r="F5" s="5">
        <v>51</v>
      </c>
      <c r="G5" s="5">
        <v>8606210</v>
      </c>
      <c r="H5" s="5">
        <v>8810000</v>
      </c>
      <c r="I5" s="5">
        <v>9730261</v>
      </c>
      <c r="J5" s="5">
        <v>10057375</v>
      </c>
      <c r="K5" s="123">
        <f t="shared" si="0"/>
        <v>9300961.5</v>
      </c>
      <c r="L5" s="6" t="s">
        <v>27</v>
      </c>
      <c r="M5" s="27">
        <v>13875</v>
      </c>
      <c r="N5" s="27">
        <v>114749.25</v>
      </c>
      <c r="O5" s="27">
        <v>2574734.75</v>
      </c>
      <c r="P5" s="27">
        <v>0</v>
      </c>
      <c r="Q5" s="27">
        <v>0</v>
      </c>
      <c r="R5" s="27">
        <v>117433.25</v>
      </c>
      <c r="S5" s="27">
        <v>0</v>
      </c>
      <c r="T5" s="27">
        <v>874678.75</v>
      </c>
      <c r="U5" s="27">
        <v>34959</v>
      </c>
      <c r="V5" s="27">
        <v>0</v>
      </c>
      <c r="W5" s="27">
        <v>0</v>
      </c>
      <c r="X5" s="27">
        <v>80390</v>
      </c>
      <c r="Y5" s="27">
        <v>143834.5</v>
      </c>
      <c r="Z5" s="27">
        <v>63807</v>
      </c>
      <c r="AA5" s="27">
        <v>0</v>
      </c>
      <c r="AB5" s="27">
        <v>1952169</v>
      </c>
      <c r="AC5" s="27">
        <v>5970630.5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>
      <c r="A6" s="4" t="s">
        <v>6</v>
      </c>
      <c r="B6" s="5">
        <v>7</v>
      </c>
      <c r="C6" s="5" t="s">
        <v>13</v>
      </c>
      <c r="D6" s="5">
        <v>191</v>
      </c>
      <c r="E6" s="5" t="s">
        <v>8</v>
      </c>
      <c r="F6" s="5">
        <v>51</v>
      </c>
      <c r="G6" s="7"/>
      <c r="H6" s="7"/>
      <c r="I6" s="7"/>
      <c r="J6" s="7"/>
      <c r="K6" s="123" t="str">
        <f t="shared" si="0"/>
        <v xml:space="preserve"> </v>
      </c>
      <c r="L6" s="6" t="s">
        <v>28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600</v>
      </c>
      <c r="S6" s="27">
        <v>0</v>
      </c>
      <c r="T6" s="27">
        <v>9134.25</v>
      </c>
      <c r="U6" s="27">
        <v>122.5</v>
      </c>
      <c r="V6" s="27">
        <v>0</v>
      </c>
      <c r="W6" s="27">
        <v>0</v>
      </c>
      <c r="X6" s="27">
        <v>0</v>
      </c>
      <c r="Y6" s="27">
        <v>23755.25</v>
      </c>
      <c r="Z6" s="27">
        <v>0</v>
      </c>
      <c r="AA6" s="27">
        <v>575</v>
      </c>
      <c r="AB6" s="27">
        <v>0</v>
      </c>
      <c r="AC6" s="27">
        <v>34187</v>
      </c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>
      <c r="A7" s="4" t="s">
        <v>6</v>
      </c>
      <c r="B7" s="5">
        <v>7</v>
      </c>
      <c r="C7" s="5" t="s">
        <v>14</v>
      </c>
      <c r="D7" s="5">
        <v>195</v>
      </c>
      <c r="E7" s="5" t="s">
        <v>8</v>
      </c>
      <c r="F7" s="5">
        <v>51</v>
      </c>
      <c r="G7" s="7"/>
      <c r="H7" s="7"/>
      <c r="I7" s="7"/>
      <c r="J7" s="7"/>
      <c r="K7" s="123" t="str">
        <f t="shared" si="0"/>
        <v xml:space="preserve"> </v>
      </c>
      <c r="L7" s="6" t="s">
        <v>29</v>
      </c>
      <c r="M7" s="27">
        <v>0</v>
      </c>
      <c r="N7" s="27">
        <v>0</v>
      </c>
      <c r="O7" s="27">
        <v>3276.5</v>
      </c>
      <c r="P7" s="27">
        <v>0</v>
      </c>
      <c r="Q7" s="27">
        <v>358514.5</v>
      </c>
      <c r="R7" s="27">
        <v>245223.5</v>
      </c>
      <c r="S7" s="27">
        <v>0</v>
      </c>
      <c r="T7" s="27">
        <v>808306</v>
      </c>
      <c r="U7" s="27">
        <v>1148124.5</v>
      </c>
      <c r="V7" s="27">
        <v>0</v>
      </c>
      <c r="W7" s="27">
        <v>0</v>
      </c>
      <c r="X7" s="27">
        <v>109571</v>
      </c>
      <c r="Y7" s="27">
        <v>1612722.25</v>
      </c>
      <c r="Z7" s="27">
        <v>69791.25</v>
      </c>
      <c r="AA7" s="27">
        <v>0</v>
      </c>
      <c r="AB7" s="27">
        <v>20040.75</v>
      </c>
      <c r="AC7" s="27">
        <v>4375570.25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>
      <c r="A8" s="4" t="s">
        <v>6</v>
      </c>
      <c r="B8" s="5">
        <v>7</v>
      </c>
      <c r="C8" s="5" t="s">
        <v>15</v>
      </c>
      <c r="D8" s="5">
        <v>242</v>
      </c>
      <c r="E8" s="5" t="s">
        <v>8</v>
      </c>
      <c r="F8" s="5">
        <v>51</v>
      </c>
      <c r="G8" s="5">
        <v>66001</v>
      </c>
      <c r="H8" s="5">
        <v>57000</v>
      </c>
      <c r="I8" s="5">
        <v>66660</v>
      </c>
      <c r="J8" s="5">
        <v>91925</v>
      </c>
      <c r="K8" s="123">
        <f t="shared" si="0"/>
        <v>70396.5</v>
      </c>
      <c r="L8" s="6" t="s">
        <v>30</v>
      </c>
      <c r="M8" s="27">
        <v>1800000</v>
      </c>
      <c r="N8" s="27">
        <v>217335.75</v>
      </c>
      <c r="O8" s="27">
        <v>597057</v>
      </c>
      <c r="P8" s="27">
        <v>0</v>
      </c>
      <c r="Q8" s="27">
        <v>0</v>
      </c>
      <c r="R8" s="27">
        <v>9250</v>
      </c>
      <c r="S8" s="27">
        <v>0</v>
      </c>
      <c r="T8" s="27">
        <v>120709.75</v>
      </c>
      <c r="U8" s="27">
        <v>10377.5</v>
      </c>
      <c r="V8" s="27">
        <v>1800</v>
      </c>
      <c r="W8" s="27">
        <v>0</v>
      </c>
      <c r="X8" s="27">
        <v>69520</v>
      </c>
      <c r="Y8" s="27">
        <v>80331.5</v>
      </c>
      <c r="Z8" s="27">
        <v>866159.25</v>
      </c>
      <c r="AA8" s="27">
        <v>8245.25</v>
      </c>
      <c r="AB8" s="27">
        <v>9928.5</v>
      </c>
      <c r="AC8" s="27">
        <v>3790714.5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>
      <c r="A9" s="4" t="s">
        <v>6</v>
      </c>
      <c r="B9" s="5">
        <v>7</v>
      </c>
      <c r="C9" s="5" t="s">
        <v>16</v>
      </c>
      <c r="D9" s="5">
        <v>201</v>
      </c>
      <c r="E9" s="5" t="s">
        <v>8</v>
      </c>
      <c r="F9" s="5">
        <v>51</v>
      </c>
      <c r="G9" s="7"/>
      <c r="H9" s="7"/>
      <c r="I9" s="7"/>
      <c r="J9" s="7"/>
      <c r="K9" s="123" t="str">
        <f t="shared" si="0"/>
        <v xml:space="preserve"> </v>
      </c>
      <c r="L9" s="6" t="s">
        <v>31</v>
      </c>
      <c r="M9" s="27">
        <v>818843.75</v>
      </c>
      <c r="N9" s="27">
        <v>245579.5</v>
      </c>
      <c r="O9" s="27">
        <v>2511494.25</v>
      </c>
      <c r="P9" s="27">
        <v>0</v>
      </c>
      <c r="Q9" s="27">
        <v>100253.75</v>
      </c>
      <c r="R9" s="27">
        <v>184488.25</v>
      </c>
      <c r="S9" s="27">
        <v>0</v>
      </c>
      <c r="T9" s="27">
        <v>1174971.25</v>
      </c>
      <c r="U9" s="27">
        <v>60000</v>
      </c>
      <c r="V9" s="27">
        <v>0</v>
      </c>
      <c r="W9" s="27">
        <v>1388915</v>
      </c>
      <c r="X9" s="27">
        <v>63223.5</v>
      </c>
      <c r="Y9" s="27">
        <v>580871</v>
      </c>
      <c r="Z9" s="27">
        <v>206947.25</v>
      </c>
      <c r="AA9" s="27">
        <v>400</v>
      </c>
      <c r="AB9" s="27">
        <v>352519.5</v>
      </c>
      <c r="AC9" s="27">
        <v>7688507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>
      <c r="A10" s="4" t="s">
        <v>6</v>
      </c>
      <c r="B10" s="5">
        <v>7</v>
      </c>
      <c r="C10" s="5" t="s">
        <v>17</v>
      </c>
      <c r="D10" s="5">
        <v>56</v>
      </c>
      <c r="E10" s="5" t="s">
        <v>8</v>
      </c>
      <c r="F10" s="5">
        <v>51</v>
      </c>
      <c r="G10" s="5">
        <v>720275</v>
      </c>
      <c r="H10" s="5">
        <v>566000</v>
      </c>
      <c r="I10" s="5">
        <v>615894</v>
      </c>
      <c r="J10" s="5">
        <v>702387</v>
      </c>
      <c r="K10" s="123">
        <f t="shared" si="0"/>
        <v>651139</v>
      </c>
      <c r="L10" s="6" t="s">
        <v>32</v>
      </c>
      <c r="M10" s="27">
        <v>116750</v>
      </c>
      <c r="N10" s="27">
        <v>0</v>
      </c>
      <c r="O10" s="27">
        <v>592450</v>
      </c>
      <c r="P10" s="27">
        <v>0</v>
      </c>
      <c r="Q10" s="27">
        <v>0</v>
      </c>
      <c r="R10" s="27">
        <v>151843.75</v>
      </c>
      <c r="S10" s="27">
        <v>0</v>
      </c>
      <c r="T10" s="27">
        <v>137135.25</v>
      </c>
      <c r="U10" s="27">
        <v>10000</v>
      </c>
      <c r="V10" s="27">
        <v>0</v>
      </c>
      <c r="W10" s="27">
        <v>81500</v>
      </c>
      <c r="X10" s="27">
        <v>40441.5</v>
      </c>
      <c r="Y10" s="27">
        <v>44497.5</v>
      </c>
      <c r="Z10" s="27">
        <v>0</v>
      </c>
      <c r="AA10" s="27">
        <v>0</v>
      </c>
      <c r="AB10" s="27">
        <v>365000</v>
      </c>
      <c r="AC10" s="27">
        <v>1539618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>
      <c r="A11" s="4" t="s">
        <v>6</v>
      </c>
      <c r="B11" s="5">
        <v>7</v>
      </c>
      <c r="C11" s="5" t="s">
        <v>18</v>
      </c>
      <c r="D11" s="5">
        <v>79</v>
      </c>
      <c r="E11" s="5" t="s">
        <v>8</v>
      </c>
      <c r="F11" s="5">
        <v>51</v>
      </c>
      <c r="G11" s="5">
        <v>137864</v>
      </c>
      <c r="H11" s="5">
        <v>145000</v>
      </c>
      <c r="I11" s="5">
        <v>79345</v>
      </c>
      <c r="J11" s="5">
        <v>12757</v>
      </c>
      <c r="K11" s="123">
        <f t="shared" si="0"/>
        <v>93741.5</v>
      </c>
      <c r="L11" s="6" t="s">
        <v>33</v>
      </c>
      <c r="M11" s="27">
        <v>0</v>
      </c>
      <c r="N11" s="27">
        <v>71094</v>
      </c>
      <c r="O11" s="27">
        <v>247687.75</v>
      </c>
      <c r="P11" s="27">
        <v>0</v>
      </c>
      <c r="Q11" s="27">
        <v>0</v>
      </c>
      <c r="R11" s="27">
        <v>381371.5</v>
      </c>
      <c r="S11" s="27">
        <v>0</v>
      </c>
      <c r="T11" s="27">
        <v>203125.25</v>
      </c>
      <c r="U11" s="27">
        <v>546676.25</v>
      </c>
      <c r="V11" s="27">
        <v>0</v>
      </c>
      <c r="W11" s="27">
        <v>0</v>
      </c>
      <c r="X11" s="27">
        <v>132854.25</v>
      </c>
      <c r="Y11" s="27">
        <v>634536.25</v>
      </c>
      <c r="Z11" s="27">
        <v>67000</v>
      </c>
      <c r="AA11" s="27">
        <v>5490.25</v>
      </c>
      <c r="AB11" s="27">
        <v>312500</v>
      </c>
      <c r="AC11" s="27">
        <v>2602335.5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>
      <c r="A12" s="4" t="s">
        <v>6</v>
      </c>
      <c r="B12" s="5">
        <v>7</v>
      </c>
      <c r="C12" s="5" t="s">
        <v>19</v>
      </c>
      <c r="D12" s="5">
        <v>197</v>
      </c>
      <c r="E12" s="5" t="s">
        <v>8</v>
      </c>
      <c r="F12" s="5">
        <v>51</v>
      </c>
      <c r="G12" s="7"/>
      <c r="H12" s="7"/>
      <c r="I12" s="7"/>
      <c r="J12" s="7"/>
      <c r="K12" s="123" t="str">
        <f t="shared" si="0"/>
        <v xml:space="preserve"> </v>
      </c>
      <c r="L12" s="6" t="s">
        <v>34</v>
      </c>
      <c r="M12" s="27">
        <v>87750</v>
      </c>
      <c r="N12" s="27">
        <v>3550</v>
      </c>
      <c r="O12" s="27">
        <v>971250</v>
      </c>
      <c r="P12" s="27">
        <v>0</v>
      </c>
      <c r="Q12" s="27">
        <v>0</v>
      </c>
      <c r="R12" s="27">
        <v>24000</v>
      </c>
      <c r="S12" s="27">
        <v>0</v>
      </c>
      <c r="T12" s="27">
        <v>8050</v>
      </c>
      <c r="U12" s="27">
        <v>9250</v>
      </c>
      <c r="V12" s="27">
        <v>0</v>
      </c>
      <c r="W12" s="27">
        <v>64500</v>
      </c>
      <c r="X12" s="27">
        <v>1375</v>
      </c>
      <c r="Y12" s="27">
        <v>0</v>
      </c>
      <c r="Z12" s="27">
        <v>5950</v>
      </c>
      <c r="AA12" s="27">
        <v>0</v>
      </c>
      <c r="AB12" s="27">
        <v>11750</v>
      </c>
      <c r="AC12" s="27">
        <v>1187425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>
      <c r="A13" s="4" t="s">
        <v>6</v>
      </c>
      <c r="B13" s="5">
        <v>7</v>
      </c>
      <c r="C13" s="5" t="s">
        <v>20</v>
      </c>
      <c r="D13" s="5">
        <v>489</v>
      </c>
      <c r="E13" s="5" t="s">
        <v>8</v>
      </c>
      <c r="F13" s="5">
        <v>51</v>
      </c>
      <c r="G13" s="7"/>
      <c r="H13" s="7"/>
      <c r="I13" s="7"/>
      <c r="J13" s="7"/>
      <c r="K13" s="123" t="str">
        <f t="shared" si="0"/>
        <v xml:space="preserve"> </v>
      </c>
      <c r="L13" s="6" t="s">
        <v>35</v>
      </c>
      <c r="M13" s="27">
        <v>345579.25</v>
      </c>
      <c r="N13" s="27">
        <v>27090</v>
      </c>
      <c r="O13" s="27">
        <v>2439610</v>
      </c>
      <c r="P13" s="27">
        <v>0</v>
      </c>
      <c r="Q13" s="27">
        <v>0</v>
      </c>
      <c r="R13" s="27">
        <v>63904.75</v>
      </c>
      <c r="S13" s="27">
        <v>0</v>
      </c>
      <c r="T13" s="27">
        <v>622976.5</v>
      </c>
      <c r="U13" s="27">
        <v>44808.5</v>
      </c>
      <c r="V13" s="27">
        <v>0</v>
      </c>
      <c r="W13" s="27">
        <v>1544034.25</v>
      </c>
      <c r="X13" s="27">
        <v>677452.5</v>
      </c>
      <c r="Y13" s="27">
        <v>36333</v>
      </c>
      <c r="Z13" s="27">
        <v>51467.75</v>
      </c>
      <c r="AA13" s="27">
        <v>0</v>
      </c>
      <c r="AB13" s="27">
        <v>5876113.25</v>
      </c>
      <c r="AC13" s="27">
        <v>11729369.75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>
      <c r="A14" s="4" t="s">
        <v>6</v>
      </c>
      <c r="B14" s="5">
        <v>7</v>
      </c>
      <c r="C14" s="5" t="s">
        <v>21</v>
      </c>
      <c r="D14" s="5">
        <v>27</v>
      </c>
      <c r="E14" s="5" t="s">
        <v>8</v>
      </c>
      <c r="F14" s="5">
        <v>51</v>
      </c>
      <c r="G14" s="5">
        <v>8650</v>
      </c>
      <c r="H14" s="5">
        <v>9000</v>
      </c>
      <c r="I14" s="5">
        <v>4635</v>
      </c>
      <c r="J14" s="5">
        <v>8414</v>
      </c>
      <c r="K14" s="123">
        <f t="shared" si="0"/>
        <v>7674.75</v>
      </c>
      <c r="L14" s="6" t="s">
        <v>36</v>
      </c>
      <c r="M14" s="27">
        <v>314707.5</v>
      </c>
      <c r="N14" s="27">
        <v>111765</v>
      </c>
      <c r="O14" s="27">
        <v>14995457.5</v>
      </c>
      <c r="P14" s="27">
        <v>0</v>
      </c>
      <c r="Q14" s="27">
        <v>55330</v>
      </c>
      <c r="R14" s="27">
        <v>369055</v>
      </c>
      <c r="S14" s="27">
        <v>0</v>
      </c>
      <c r="T14" s="27">
        <v>1155605</v>
      </c>
      <c r="U14" s="27">
        <v>37390</v>
      </c>
      <c r="V14" s="27">
        <v>7050</v>
      </c>
      <c r="W14" s="27">
        <v>1201143.5</v>
      </c>
      <c r="X14" s="27">
        <v>316005</v>
      </c>
      <c r="Y14" s="27">
        <v>6245</v>
      </c>
      <c r="Z14" s="27">
        <v>234835</v>
      </c>
      <c r="AA14" s="27">
        <v>8665</v>
      </c>
      <c r="AB14" s="27">
        <v>86470</v>
      </c>
      <c r="AC14" s="27">
        <v>18899723.5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>
      <c r="A15" s="4" t="s">
        <v>6</v>
      </c>
      <c r="B15" s="5">
        <v>7</v>
      </c>
      <c r="C15" s="5" t="s">
        <v>22</v>
      </c>
      <c r="D15" s="5">
        <v>83</v>
      </c>
      <c r="E15" s="5" t="s">
        <v>8</v>
      </c>
      <c r="F15" s="5">
        <v>51</v>
      </c>
      <c r="G15" s="7"/>
      <c r="H15" s="7"/>
      <c r="I15" s="7"/>
      <c r="J15" s="7"/>
      <c r="K15" s="123" t="str">
        <f t="shared" si="0"/>
        <v xml:space="preserve"> </v>
      </c>
      <c r="L15" s="6" t="s">
        <v>37</v>
      </c>
      <c r="M15" s="27">
        <v>0</v>
      </c>
      <c r="N15" s="27">
        <v>1625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9.75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1634.75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>
      <c r="A16" s="4" t="s">
        <v>6</v>
      </c>
      <c r="B16" s="5">
        <v>7</v>
      </c>
      <c r="C16" s="5" t="s">
        <v>23</v>
      </c>
      <c r="D16" s="5">
        <v>122</v>
      </c>
      <c r="E16" s="5" t="s">
        <v>8</v>
      </c>
      <c r="F16" s="5">
        <v>51</v>
      </c>
      <c r="G16" s="5">
        <v>659451</v>
      </c>
      <c r="H16" s="5">
        <v>685000</v>
      </c>
      <c r="I16" s="5">
        <v>949104</v>
      </c>
      <c r="J16" s="5">
        <v>819772</v>
      </c>
      <c r="K16" s="123">
        <f t="shared" si="0"/>
        <v>778331.75</v>
      </c>
      <c r="L16" s="6" t="s">
        <v>38</v>
      </c>
      <c r="M16" s="27">
        <v>20000</v>
      </c>
      <c r="N16" s="27">
        <v>0</v>
      </c>
      <c r="O16" s="27">
        <v>45000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31000</v>
      </c>
      <c r="X16" s="27">
        <v>0</v>
      </c>
      <c r="Y16" s="27">
        <v>0</v>
      </c>
      <c r="Z16" s="27">
        <v>36000</v>
      </c>
      <c r="AA16" s="27">
        <v>0</v>
      </c>
      <c r="AB16" s="27">
        <v>0</v>
      </c>
      <c r="AC16" s="27">
        <v>132000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>
      <c r="A17" s="4" t="s">
        <v>6</v>
      </c>
      <c r="B17" s="5">
        <v>7</v>
      </c>
      <c r="C17" s="5" t="s">
        <v>24</v>
      </c>
      <c r="D17" s="5">
        <v>15</v>
      </c>
      <c r="E17" s="5" t="s">
        <v>8</v>
      </c>
      <c r="F17" s="5">
        <v>51</v>
      </c>
      <c r="G17" s="5">
        <v>4000</v>
      </c>
      <c r="H17" s="5">
        <v>4000</v>
      </c>
      <c r="I17" s="5">
        <v>4800</v>
      </c>
      <c r="J17" s="5">
        <v>4800</v>
      </c>
      <c r="K17" s="123">
        <f t="shared" si="0"/>
        <v>4400</v>
      </c>
      <c r="L17" s="6" t="s">
        <v>39</v>
      </c>
      <c r="M17" s="27">
        <v>0</v>
      </c>
      <c r="N17" s="27">
        <v>65</v>
      </c>
      <c r="O17" s="27">
        <v>0</v>
      </c>
      <c r="P17" s="27">
        <v>4279.5</v>
      </c>
      <c r="Q17" s="27">
        <v>0</v>
      </c>
      <c r="R17" s="27">
        <v>4362.5</v>
      </c>
      <c r="S17" s="27">
        <v>262.75</v>
      </c>
      <c r="T17" s="27">
        <v>14294.25</v>
      </c>
      <c r="U17" s="27">
        <v>49909.5</v>
      </c>
      <c r="V17" s="27">
        <v>0</v>
      </c>
      <c r="W17" s="27">
        <v>0</v>
      </c>
      <c r="X17" s="27">
        <v>0</v>
      </c>
      <c r="Y17" s="27">
        <v>235501.75</v>
      </c>
      <c r="Z17" s="27">
        <v>0</v>
      </c>
      <c r="AA17" s="27">
        <v>14062.75</v>
      </c>
      <c r="AB17" s="27">
        <v>0</v>
      </c>
      <c r="AC17" s="27">
        <v>322738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>
      <c r="A18" s="4" t="s">
        <v>6</v>
      </c>
      <c r="B18" s="5">
        <v>7</v>
      </c>
      <c r="C18" s="5" t="s">
        <v>25</v>
      </c>
      <c r="D18" s="5">
        <v>137</v>
      </c>
      <c r="E18" s="5" t="s">
        <v>8</v>
      </c>
      <c r="F18" s="5">
        <v>51</v>
      </c>
      <c r="G18" s="7"/>
      <c r="H18" s="7"/>
      <c r="I18" s="7"/>
      <c r="J18" s="7"/>
      <c r="K18" s="123" t="str">
        <f t="shared" si="0"/>
        <v xml:space="preserve"> </v>
      </c>
      <c r="L18" s="6" t="s">
        <v>40</v>
      </c>
      <c r="M18" s="27">
        <v>237612.75</v>
      </c>
      <c r="N18" s="27">
        <v>190635</v>
      </c>
      <c r="O18" s="27">
        <v>0</v>
      </c>
      <c r="P18" s="27">
        <v>242053.25</v>
      </c>
      <c r="Q18" s="27">
        <v>0</v>
      </c>
      <c r="R18" s="27">
        <v>41111</v>
      </c>
      <c r="S18" s="27">
        <v>74039.25</v>
      </c>
      <c r="T18" s="27">
        <v>3763683.5</v>
      </c>
      <c r="U18" s="27">
        <v>444743</v>
      </c>
      <c r="V18" s="27">
        <v>0</v>
      </c>
      <c r="W18" s="27">
        <v>0</v>
      </c>
      <c r="X18" s="27">
        <v>14730.5</v>
      </c>
      <c r="Y18" s="27">
        <v>2250730.5</v>
      </c>
      <c r="Z18" s="27">
        <v>428227.75</v>
      </c>
      <c r="AA18" s="27">
        <v>2442019.75</v>
      </c>
      <c r="AB18" s="27">
        <v>229017.75</v>
      </c>
      <c r="AC18" s="27">
        <v>10358604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>
      <c r="A19" s="4" t="s">
        <v>27</v>
      </c>
      <c r="B19" s="5">
        <v>53</v>
      </c>
      <c r="C19" s="5" t="s">
        <v>7</v>
      </c>
      <c r="D19" s="5">
        <v>486</v>
      </c>
      <c r="E19" s="5" t="s">
        <v>8</v>
      </c>
      <c r="F19" s="5">
        <v>51</v>
      </c>
      <c r="G19" s="5">
        <v>13500</v>
      </c>
      <c r="H19" s="5">
        <v>13500</v>
      </c>
      <c r="I19" s="5">
        <v>14000</v>
      </c>
      <c r="J19" s="5">
        <v>14500</v>
      </c>
      <c r="K19" s="123">
        <f t="shared" si="0"/>
        <v>13875</v>
      </c>
      <c r="L19" s="6" t="s">
        <v>41</v>
      </c>
      <c r="M19" s="27">
        <v>12500</v>
      </c>
      <c r="N19" s="27">
        <v>0</v>
      </c>
      <c r="O19" s="27">
        <v>236000</v>
      </c>
      <c r="P19" s="27">
        <v>0</v>
      </c>
      <c r="Q19" s="27">
        <v>0</v>
      </c>
      <c r="R19" s="27">
        <v>17425</v>
      </c>
      <c r="S19" s="27">
        <v>0</v>
      </c>
      <c r="T19" s="27">
        <v>32250</v>
      </c>
      <c r="U19" s="27">
        <v>0</v>
      </c>
      <c r="V19" s="27">
        <v>0</v>
      </c>
      <c r="W19" s="27">
        <v>273200</v>
      </c>
      <c r="X19" s="27">
        <v>1050</v>
      </c>
      <c r="Y19" s="27">
        <v>0</v>
      </c>
      <c r="Z19" s="27">
        <v>2900</v>
      </c>
      <c r="AA19" s="27">
        <v>0</v>
      </c>
      <c r="AB19" s="27">
        <v>156750</v>
      </c>
      <c r="AC19" s="27">
        <v>732075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>
      <c r="A20" s="4" t="s">
        <v>27</v>
      </c>
      <c r="B20" s="5">
        <v>53</v>
      </c>
      <c r="C20" s="5" t="s">
        <v>10</v>
      </c>
      <c r="D20" s="5">
        <v>176</v>
      </c>
      <c r="E20" s="5" t="s">
        <v>8</v>
      </c>
      <c r="F20" s="5">
        <v>51</v>
      </c>
      <c r="G20" s="5">
        <v>104564</v>
      </c>
      <c r="H20" s="5">
        <v>80178</v>
      </c>
      <c r="I20" s="5">
        <v>130630</v>
      </c>
      <c r="J20" s="5">
        <v>143625</v>
      </c>
      <c r="K20" s="123">
        <f t="shared" si="0"/>
        <v>114749.25</v>
      </c>
      <c r="L20" s="6" t="s">
        <v>42</v>
      </c>
      <c r="M20" s="27">
        <v>0</v>
      </c>
      <c r="N20" s="27">
        <v>0</v>
      </c>
      <c r="O20" s="27">
        <v>7650</v>
      </c>
      <c r="P20" s="27">
        <v>0</v>
      </c>
      <c r="Q20" s="27">
        <v>0</v>
      </c>
      <c r="R20" s="27">
        <v>100924.5</v>
      </c>
      <c r="S20" s="27">
        <v>0</v>
      </c>
      <c r="T20" s="27">
        <v>33263.5</v>
      </c>
      <c r="U20" s="27">
        <v>117013.25</v>
      </c>
      <c r="V20" s="27">
        <v>0</v>
      </c>
      <c r="W20" s="27">
        <v>0</v>
      </c>
      <c r="X20" s="27">
        <v>24663.25</v>
      </c>
      <c r="Y20" s="27">
        <v>26078.5</v>
      </c>
      <c r="Z20" s="27">
        <v>0</v>
      </c>
      <c r="AA20" s="27">
        <v>0</v>
      </c>
      <c r="AB20" s="27">
        <v>0</v>
      </c>
      <c r="AC20" s="27">
        <v>309593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>
      <c r="A21" s="4" t="s">
        <v>27</v>
      </c>
      <c r="B21" s="5">
        <v>53</v>
      </c>
      <c r="C21" s="5" t="s">
        <v>12</v>
      </c>
      <c r="D21" s="5">
        <v>125</v>
      </c>
      <c r="E21" s="5" t="s">
        <v>8</v>
      </c>
      <c r="F21" s="5">
        <v>51</v>
      </c>
      <c r="G21" s="5">
        <v>2861369</v>
      </c>
      <c r="H21" s="5">
        <v>2524234</v>
      </c>
      <c r="I21" s="5">
        <v>2284056</v>
      </c>
      <c r="J21" s="5">
        <v>2629280</v>
      </c>
      <c r="K21" s="123">
        <f t="shared" si="0"/>
        <v>2574734.75</v>
      </c>
      <c r="L21" s="6" t="s">
        <v>43</v>
      </c>
      <c r="M21" s="27">
        <v>49330</v>
      </c>
      <c r="N21" s="27">
        <v>0</v>
      </c>
      <c r="O21" s="27">
        <v>10193507.5</v>
      </c>
      <c r="P21" s="27">
        <v>0</v>
      </c>
      <c r="Q21" s="27">
        <v>0</v>
      </c>
      <c r="R21" s="27">
        <v>427967.5</v>
      </c>
      <c r="S21" s="27">
        <v>0</v>
      </c>
      <c r="T21" s="27">
        <v>1262420</v>
      </c>
      <c r="U21" s="27">
        <v>164220</v>
      </c>
      <c r="V21" s="27">
        <v>0</v>
      </c>
      <c r="W21" s="27">
        <v>3065860</v>
      </c>
      <c r="X21" s="27">
        <v>256065</v>
      </c>
      <c r="Y21" s="27">
        <v>276445</v>
      </c>
      <c r="Z21" s="27">
        <v>95000</v>
      </c>
      <c r="AA21" s="27">
        <v>0</v>
      </c>
      <c r="AB21" s="27">
        <v>4240835</v>
      </c>
      <c r="AC21" s="27">
        <v>20031650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>
      <c r="A22" s="4" t="s">
        <v>27</v>
      </c>
      <c r="B22" s="5">
        <v>53</v>
      </c>
      <c r="C22" s="5" t="s">
        <v>13</v>
      </c>
      <c r="D22" s="5">
        <v>191</v>
      </c>
      <c r="E22" s="5" t="s">
        <v>8</v>
      </c>
      <c r="F22" s="5">
        <v>51</v>
      </c>
      <c r="G22" s="7"/>
      <c r="H22" s="7"/>
      <c r="I22" s="7"/>
      <c r="J22" s="7"/>
      <c r="K22" s="123" t="str">
        <f t="shared" si="0"/>
        <v xml:space="preserve"> </v>
      </c>
      <c r="L22" s="6" t="s">
        <v>44</v>
      </c>
      <c r="M22" s="27">
        <v>156750</v>
      </c>
      <c r="N22" s="27">
        <v>0</v>
      </c>
      <c r="O22" s="27">
        <v>1075866</v>
      </c>
      <c r="P22" s="27">
        <v>0</v>
      </c>
      <c r="Q22" s="27">
        <v>0</v>
      </c>
      <c r="R22" s="27">
        <v>297407</v>
      </c>
      <c r="S22" s="27">
        <v>0</v>
      </c>
      <c r="T22" s="27">
        <v>649111.5</v>
      </c>
      <c r="U22" s="27">
        <v>299000</v>
      </c>
      <c r="V22" s="27">
        <v>0</v>
      </c>
      <c r="W22" s="27">
        <v>434250</v>
      </c>
      <c r="X22" s="27">
        <v>1387102</v>
      </c>
      <c r="Y22" s="27">
        <v>37177.5</v>
      </c>
      <c r="Z22" s="27">
        <v>197375.25</v>
      </c>
      <c r="AA22" s="27">
        <v>0</v>
      </c>
      <c r="AB22" s="27">
        <v>26384.25</v>
      </c>
      <c r="AC22" s="27">
        <v>4560423.5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>
      <c r="A23" s="4" t="s">
        <v>27</v>
      </c>
      <c r="B23" s="5">
        <v>53</v>
      </c>
      <c r="C23" s="5" t="s">
        <v>14</v>
      </c>
      <c r="D23" s="5">
        <v>195</v>
      </c>
      <c r="E23" s="5" t="s">
        <v>8</v>
      </c>
      <c r="F23" s="5">
        <v>51</v>
      </c>
      <c r="G23" s="7"/>
      <c r="H23" s="7"/>
      <c r="I23" s="7"/>
      <c r="J23" s="7"/>
      <c r="K23" s="123" t="str">
        <f t="shared" si="0"/>
        <v xml:space="preserve"> </v>
      </c>
      <c r="L23" s="6" t="s">
        <v>45</v>
      </c>
      <c r="M23" s="27">
        <v>4925</v>
      </c>
      <c r="N23" s="27">
        <v>0</v>
      </c>
      <c r="O23" s="27">
        <v>42283.5</v>
      </c>
      <c r="P23" s="27">
        <v>0</v>
      </c>
      <c r="Q23" s="27">
        <v>527.5</v>
      </c>
      <c r="R23" s="27">
        <v>24090</v>
      </c>
      <c r="S23" s="27">
        <v>0</v>
      </c>
      <c r="T23" s="27">
        <v>28064.75</v>
      </c>
      <c r="U23" s="27">
        <v>38583.75</v>
      </c>
      <c r="V23" s="27">
        <v>0</v>
      </c>
      <c r="W23" s="27">
        <v>39500</v>
      </c>
      <c r="X23" s="27">
        <v>120086.75</v>
      </c>
      <c r="Y23" s="27">
        <v>20203</v>
      </c>
      <c r="Z23" s="27">
        <v>0</v>
      </c>
      <c r="AA23" s="27">
        <v>0</v>
      </c>
      <c r="AB23" s="27">
        <v>0</v>
      </c>
      <c r="AC23" s="27">
        <v>318264.25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>
      <c r="A24" s="4" t="s">
        <v>27</v>
      </c>
      <c r="B24" s="5">
        <v>53</v>
      </c>
      <c r="C24" s="5" t="s">
        <v>15</v>
      </c>
      <c r="D24" s="5">
        <v>242</v>
      </c>
      <c r="E24" s="5" t="s">
        <v>8</v>
      </c>
      <c r="F24" s="5">
        <v>51</v>
      </c>
      <c r="G24" s="5">
        <v>140329</v>
      </c>
      <c r="H24" s="5">
        <v>99382</v>
      </c>
      <c r="I24" s="5">
        <v>114460</v>
      </c>
      <c r="J24" s="5">
        <v>115562</v>
      </c>
      <c r="K24" s="123">
        <f t="shared" si="0"/>
        <v>117433.25</v>
      </c>
      <c r="L24" s="6" t="s">
        <v>46</v>
      </c>
      <c r="M24" s="27">
        <v>601406.25</v>
      </c>
      <c r="N24" s="27">
        <v>402238</v>
      </c>
      <c r="O24" s="27">
        <v>538280.25</v>
      </c>
      <c r="P24" s="27">
        <v>55.25</v>
      </c>
      <c r="Q24" s="27">
        <v>63800.25</v>
      </c>
      <c r="R24" s="27">
        <v>21000</v>
      </c>
      <c r="S24" s="27">
        <v>1000</v>
      </c>
      <c r="T24" s="27">
        <v>2862197.25</v>
      </c>
      <c r="U24" s="27">
        <v>72592.25</v>
      </c>
      <c r="V24" s="27">
        <v>96684.5</v>
      </c>
      <c r="W24" s="27">
        <v>601406.25</v>
      </c>
      <c r="X24" s="27">
        <v>59505.25</v>
      </c>
      <c r="Y24" s="27">
        <v>120631.25</v>
      </c>
      <c r="Z24" s="27">
        <v>665420.25</v>
      </c>
      <c r="AA24" s="27">
        <v>327258.5</v>
      </c>
      <c r="AB24" s="27">
        <v>7066.75</v>
      </c>
      <c r="AC24" s="27">
        <v>6440542.25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>
      <c r="A25" s="4" t="s">
        <v>27</v>
      </c>
      <c r="B25" s="5">
        <v>53</v>
      </c>
      <c r="C25" s="5" t="s">
        <v>16</v>
      </c>
      <c r="D25" s="5">
        <v>201</v>
      </c>
      <c r="E25" s="5" t="s">
        <v>8</v>
      </c>
      <c r="F25" s="5">
        <v>51</v>
      </c>
      <c r="G25" s="7"/>
      <c r="H25" s="7"/>
      <c r="I25" s="7"/>
      <c r="J25" s="7"/>
      <c r="K25" s="123" t="str">
        <f t="shared" si="0"/>
        <v xml:space="preserve"> </v>
      </c>
      <c r="L25" s="6" t="s">
        <v>47</v>
      </c>
      <c r="M25" s="27">
        <v>0</v>
      </c>
      <c r="N25" s="27">
        <v>3134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74879.25</v>
      </c>
      <c r="U25" s="27">
        <v>0</v>
      </c>
      <c r="V25" s="27">
        <v>0</v>
      </c>
      <c r="W25" s="27">
        <v>0</v>
      </c>
      <c r="X25" s="27">
        <v>0</v>
      </c>
      <c r="Y25" s="27">
        <v>11969.75</v>
      </c>
      <c r="Z25" s="27">
        <v>0</v>
      </c>
      <c r="AA25" s="27">
        <v>6889.5</v>
      </c>
      <c r="AB25" s="27">
        <v>0</v>
      </c>
      <c r="AC25" s="27">
        <v>96872.5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>
      <c r="A26" s="4" t="s">
        <v>27</v>
      </c>
      <c r="B26" s="5">
        <v>53</v>
      </c>
      <c r="C26" s="5" t="s">
        <v>17</v>
      </c>
      <c r="D26" s="5">
        <v>56</v>
      </c>
      <c r="E26" s="5" t="s">
        <v>8</v>
      </c>
      <c r="F26" s="5">
        <v>51</v>
      </c>
      <c r="G26" s="5">
        <v>864698</v>
      </c>
      <c r="H26" s="5">
        <v>671949</v>
      </c>
      <c r="I26" s="5">
        <v>931598</v>
      </c>
      <c r="J26" s="5">
        <v>1030470</v>
      </c>
      <c r="K26" s="123">
        <f t="shared" si="0"/>
        <v>874678.75</v>
      </c>
      <c r="L26" s="6" t="s">
        <v>48</v>
      </c>
      <c r="M26" s="27">
        <v>116375</v>
      </c>
      <c r="N26" s="27">
        <v>0</v>
      </c>
      <c r="O26" s="27">
        <v>525000</v>
      </c>
      <c r="P26" s="27">
        <v>0</v>
      </c>
      <c r="Q26" s="27">
        <v>0</v>
      </c>
      <c r="R26" s="27">
        <v>5150</v>
      </c>
      <c r="S26" s="27">
        <v>0</v>
      </c>
      <c r="T26" s="27">
        <v>0</v>
      </c>
      <c r="U26" s="27">
        <v>0</v>
      </c>
      <c r="V26" s="27">
        <v>0</v>
      </c>
      <c r="W26" s="27">
        <v>42500</v>
      </c>
      <c r="X26" s="27">
        <v>211437.5</v>
      </c>
      <c r="Y26" s="27">
        <v>0</v>
      </c>
      <c r="Z26" s="27">
        <v>20000</v>
      </c>
      <c r="AA26" s="27">
        <v>0</v>
      </c>
      <c r="AB26" s="27">
        <v>20925</v>
      </c>
      <c r="AC26" s="27">
        <v>941387.5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>
      <c r="A27" s="4" t="s">
        <v>27</v>
      </c>
      <c r="B27" s="5">
        <v>53</v>
      </c>
      <c r="C27" s="5" t="s">
        <v>18</v>
      </c>
      <c r="D27" s="5">
        <v>79</v>
      </c>
      <c r="E27" s="5" t="s">
        <v>8</v>
      </c>
      <c r="F27" s="5">
        <v>51</v>
      </c>
      <c r="G27" s="5">
        <v>37707</v>
      </c>
      <c r="H27" s="5">
        <v>32842</v>
      </c>
      <c r="I27" s="5">
        <v>35303</v>
      </c>
      <c r="J27" s="5">
        <v>33984</v>
      </c>
      <c r="K27" s="123">
        <f t="shared" si="0"/>
        <v>34959</v>
      </c>
      <c r="L27" s="6" t="s">
        <v>49</v>
      </c>
      <c r="M27" s="27">
        <v>318750</v>
      </c>
      <c r="N27" s="27">
        <v>85418.75</v>
      </c>
      <c r="O27" s="27">
        <v>2530693.75</v>
      </c>
      <c r="P27" s="27">
        <v>0</v>
      </c>
      <c r="Q27" s="27">
        <v>3800</v>
      </c>
      <c r="R27" s="27">
        <v>51595</v>
      </c>
      <c r="S27" s="27">
        <v>700</v>
      </c>
      <c r="T27" s="27">
        <v>406500</v>
      </c>
      <c r="U27" s="27">
        <v>0</v>
      </c>
      <c r="V27" s="27">
        <v>0</v>
      </c>
      <c r="W27" s="27">
        <v>0</v>
      </c>
      <c r="X27" s="27">
        <v>3219500</v>
      </c>
      <c r="Y27" s="27">
        <v>1100</v>
      </c>
      <c r="Z27" s="27">
        <v>881875</v>
      </c>
      <c r="AA27" s="27">
        <v>10500</v>
      </c>
      <c r="AB27" s="27">
        <v>0</v>
      </c>
      <c r="AC27" s="27">
        <v>7510432.5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>
      <c r="A28" s="4" t="s">
        <v>27</v>
      </c>
      <c r="B28" s="5">
        <v>53</v>
      </c>
      <c r="C28" s="5" t="s">
        <v>19</v>
      </c>
      <c r="D28" s="5">
        <v>197</v>
      </c>
      <c r="E28" s="5" t="s">
        <v>8</v>
      </c>
      <c r="F28" s="5">
        <v>51</v>
      </c>
      <c r="G28" s="7"/>
      <c r="H28" s="7"/>
      <c r="I28" s="7"/>
      <c r="J28" s="7"/>
      <c r="K28" s="123" t="str">
        <f t="shared" si="0"/>
        <v xml:space="preserve"> </v>
      </c>
      <c r="L28" s="6" t="s">
        <v>50</v>
      </c>
      <c r="M28" s="27">
        <v>382500</v>
      </c>
      <c r="N28" s="27">
        <v>114091.75</v>
      </c>
      <c r="O28" s="27">
        <v>2939976.75</v>
      </c>
      <c r="P28" s="27">
        <v>38000</v>
      </c>
      <c r="Q28" s="27">
        <v>54500</v>
      </c>
      <c r="R28" s="27">
        <v>212293.5</v>
      </c>
      <c r="S28" s="27">
        <v>1850</v>
      </c>
      <c r="T28" s="27">
        <v>2424459.75</v>
      </c>
      <c r="U28" s="27">
        <v>26781.75</v>
      </c>
      <c r="V28" s="27">
        <v>126027</v>
      </c>
      <c r="W28" s="27">
        <v>322500</v>
      </c>
      <c r="X28" s="27">
        <v>90192.75</v>
      </c>
      <c r="Y28" s="27">
        <v>49545.25</v>
      </c>
      <c r="Z28" s="27">
        <v>0</v>
      </c>
      <c r="AA28" s="27">
        <v>2680</v>
      </c>
      <c r="AB28" s="27">
        <v>0</v>
      </c>
      <c r="AC28" s="27">
        <v>6785398.5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>
      <c r="A29" s="4" t="s">
        <v>27</v>
      </c>
      <c r="B29" s="5">
        <v>53</v>
      </c>
      <c r="C29" s="5" t="s">
        <v>20</v>
      </c>
      <c r="D29" s="5">
        <v>489</v>
      </c>
      <c r="E29" s="5" t="s">
        <v>8</v>
      </c>
      <c r="F29" s="5">
        <v>51</v>
      </c>
      <c r="G29" s="7"/>
      <c r="H29" s="7"/>
      <c r="I29" s="7"/>
      <c r="J29" s="7"/>
      <c r="K29" s="123" t="str">
        <f t="shared" si="0"/>
        <v xml:space="preserve"> </v>
      </c>
      <c r="L29" s="6" t="s">
        <v>51</v>
      </c>
      <c r="M29" s="27">
        <v>121666.75</v>
      </c>
      <c r="N29" s="27">
        <v>0</v>
      </c>
      <c r="O29" s="27">
        <v>87078</v>
      </c>
      <c r="P29" s="27">
        <v>0</v>
      </c>
      <c r="Q29" s="27">
        <v>77242.25</v>
      </c>
      <c r="R29" s="27">
        <v>298559.75</v>
      </c>
      <c r="S29" s="27">
        <v>0</v>
      </c>
      <c r="T29" s="27">
        <v>681548</v>
      </c>
      <c r="U29" s="27">
        <v>1218899.5</v>
      </c>
      <c r="V29" s="27">
        <v>0</v>
      </c>
      <c r="W29" s="27">
        <v>0</v>
      </c>
      <c r="X29" s="27">
        <v>1176422.25</v>
      </c>
      <c r="Y29" s="27">
        <v>831700.25</v>
      </c>
      <c r="Z29" s="27">
        <v>222892.25</v>
      </c>
      <c r="AA29" s="27">
        <v>8767.75</v>
      </c>
      <c r="AB29" s="27">
        <v>75195.25</v>
      </c>
      <c r="AC29" s="27">
        <v>4799972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>
      <c r="A30" s="4" t="s">
        <v>27</v>
      </c>
      <c r="B30" s="5">
        <v>53</v>
      </c>
      <c r="C30" s="5" t="s">
        <v>21</v>
      </c>
      <c r="D30" s="5">
        <v>27</v>
      </c>
      <c r="E30" s="5" t="s">
        <v>8</v>
      </c>
      <c r="F30" s="5">
        <v>51</v>
      </c>
      <c r="G30" s="5">
        <v>78329</v>
      </c>
      <c r="H30" s="5">
        <v>70972</v>
      </c>
      <c r="I30" s="5">
        <v>72960</v>
      </c>
      <c r="J30" s="5">
        <v>99299</v>
      </c>
      <c r="K30" s="123">
        <f t="shared" si="0"/>
        <v>80390</v>
      </c>
      <c r="L30" s="6" t="s">
        <v>52</v>
      </c>
      <c r="M30" s="27">
        <v>0</v>
      </c>
      <c r="N30" s="27">
        <v>9925</v>
      </c>
      <c r="O30" s="27">
        <v>0</v>
      </c>
      <c r="P30" s="27">
        <v>0</v>
      </c>
      <c r="Q30" s="27">
        <v>8000</v>
      </c>
      <c r="R30" s="27">
        <v>775</v>
      </c>
      <c r="S30" s="27">
        <v>0</v>
      </c>
      <c r="T30" s="27">
        <v>15486.5</v>
      </c>
      <c r="U30" s="27">
        <v>3273.75</v>
      </c>
      <c r="V30" s="27">
        <v>0</v>
      </c>
      <c r="W30" s="27">
        <v>0</v>
      </c>
      <c r="X30" s="27">
        <v>76697.5</v>
      </c>
      <c r="Y30" s="27">
        <v>80285.5</v>
      </c>
      <c r="Z30" s="27">
        <v>2150</v>
      </c>
      <c r="AA30" s="27">
        <v>1893.5</v>
      </c>
      <c r="AB30" s="27">
        <v>2750</v>
      </c>
      <c r="AC30" s="27">
        <v>201236.75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>
      <c r="A31" s="4" t="s">
        <v>27</v>
      </c>
      <c r="B31" s="5">
        <v>53</v>
      </c>
      <c r="C31" s="5" t="s">
        <v>22</v>
      </c>
      <c r="D31" s="5">
        <v>83</v>
      </c>
      <c r="E31" s="5" t="s">
        <v>8</v>
      </c>
      <c r="F31" s="5">
        <v>51</v>
      </c>
      <c r="G31" s="5">
        <v>169235</v>
      </c>
      <c r="H31" s="5">
        <v>156333</v>
      </c>
      <c r="I31" s="5">
        <v>117322</v>
      </c>
      <c r="J31" s="5">
        <v>132448</v>
      </c>
      <c r="K31" s="123">
        <f t="shared" si="0"/>
        <v>143834.5</v>
      </c>
      <c r="L31" s="6" t="s">
        <v>53</v>
      </c>
      <c r="M31" s="27">
        <v>90000</v>
      </c>
      <c r="N31" s="27">
        <v>0</v>
      </c>
      <c r="O31" s="27">
        <v>5808988.5</v>
      </c>
      <c r="P31" s="27">
        <v>0</v>
      </c>
      <c r="Q31" s="27">
        <v>0</v>
      </c>
      <c r="R31" s="27">
        <v>94090.75</v>
      </c>
      <c r="S31" s="27">
        <v>0</v>
      </c>
      <c r="T31" s="27">
        <v>1199195</v>
      </c>
      <c r="U31" s="27">
        <v>21725.25</v>
      </c>
      <c r="V31" s="27">
        <v>0</v>
      </c>
      <c r="W31" s="27">
        <v>0</v>
      </c>
      <c r="X31" s="27">
        <v>92685.5</v>
      </c>
      <c r="Y31" s="27">
        <v>169198.5</v>
      </c>
      <c r="Z31" s="27">
        <v>902528</v>
      </c>
      <c r="AA31" s="27">
        <v>2275</v>
      </c>
      <c r="AB31" s="27">
        <v>0</v>
      </c>
      <c r="AC31" s="27">
        <v>8380686.5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>
      <c r="A32" s="4" t="s">
        <v>27</v>
      </c>
      <c r="B32" s="5">
        <v>53</v>
      </c>
      <c r="C32" s="5" t="s">
        <v>23</v>
      </c>
      <c r="D32" s="5">
        <v>122</v>
      </c>
      <c r="E32" s="5" t="s">
        <v>8</v>
      </c>
      <c r="F32" s="5">
        <v>51</v>
      </c>
      <c r="G32" s="5">
        <v>64005</v>
      </c>
      <c r="H32" s="5">
        <v>53830</v>
      </c>
      <c r="I32" s="5">
        <v>67873</v>
      </c>
      <c r="J32" s="5">
        <v>69520</v>
      </c>
      <c r="K32" s="123">
        <f t="shared" si="0"/>
        <v>63807</v>
      </c>
      <c r="L32" s="6" t="s">
        <v>54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322.5</v>
      </c>
      <c r="S32" s="27">
        <v>0</v>
      </c>
      <c r="T32" s="27">
        <v>55394</v>
      </c>
      <c r="U32" s="27">
        <v>56725</v>
      </c>
      <c r="V32" s="27">
        <v>0</v>
      </c>
      <c r="W32" s="27">
        <v>0</v>
      </c>
      <c r="X32" s="27">
        <v>0</v>
      </c>
      <c r="Y32" s="27">
        <v>9500</v>
      </c>
      <c r="Z32" s="27">
        <v>0</v>
      </c>
      <c r="AA32" s="27">
        <v>12468.25</v>
      </c>
      <c r="AB32" s="27">
        <v>0</v>
      </c>
      <c r="AC32" s="27">
        <v>134409.75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>
      <c r="A33" s="4" t="s">
        <v>27</v>
      </c>
      <c r="B33" s="5">
        <v>53</v>
      </c>
      <c r="C33" s="5" t="s">
        <v>24</v>
      </c>
      <c r="D33" s="5">
        <v>15</v>
      </c>
      <c r="E33" s="5" t="s">
        <v>8</v>
      </c>
      <c r="F33" s="5">
        <v>51</v>
      </c>
      <c r="G33" s="7"/>
      <c r="H33" s="7"/>
      <c r="I33" s="7"/>
      <c r="J33" s="7"/>
      <c r="K33" s="123" t="str">
        <f t="shared" si="0"/>
        <v xml:space="preserve"> </v>
      </c>
      <c r="L33" s="6" t="s">
        <v>55</v>
      </c>
      <c r="M33" s="27">
        <v>0</v>
      </c>
      <c r="N33" s="27">
        <v>9000</v>
      </c>
      <c r="O33" s="27">
        <v>128400</v>
      </c>
      <c r="P33" s="27">
        <v>177.5</v>
      </c>
      <c r="Q33" s="27">
        <v>968000</v>
      </c>
      <c r="R33" s="27">
        <v>186788</v>
      </c>
      <c r="S33" s="27">
        <v>0</v>
      </c>
      <c r="T33" s="27">
        <v>7200</v>
      </c>
      <c r="U33" s="27">
        <v>2983078</v>
      </c>
      <c r="V33" s="27">
        <v>0</v>
      </c>
      <c r="W33" s="27">
        <v>0</v>
      </c>
      <c r="X33" s="27">
        <v>59194</v>
      </c>
      <c r="Y33" s="27">
        <v>1039872</v>
      </c>
      <c r="Z33" s="27">
        <v>80644.25</v>
      </c>
      <c r="AA33" s="27">
        <v>8574</v>
      </c>
      <c r="AB33" s="27">
        <v>0</v>
      </c>
      <c r="AC33" s="27">
        <v>5470927.75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>
      <c r="A34" s="4" t="s">
        <v>27</v>
      </c>
      <c r="B34" s="5">
        <v>53</v>
      </c>
      <c r="C34" s="5" t="s">
        <v>25</v>
      </c>
      <c r="D34" s="5">
        <v>137</v>
      </c>
      <c r="E34" s="5" t="s">
        <v>8</v>
      </c>
      <c r="F34" s="5">
        <v>51</v>
      </c>
      <c r="G34" s="5">
        <v>2083785</v>
      </c>
      <c r="H34" s="5">
        <v>2239757</v>
      </c>
      <c r="I34" s="5">
        <v>1682190</v>
      </c>
      <c r="J34" s="5">
        <v>1802944</v>
      </c>
      <c r="K34" s="123">
        <f t="shared" si="0"/>
        <v>1952169</v>
      </c>
      <c r="L34" s="6" t="s">
        <v>56</v>
      </c>
      <c r="M34" s="27">
        <v>0</v>
      </c>
      <c r="N34" s="27">
        <v>0</v>
      </c>
      <c r="O34" s="27">
        <v>43819500</v>
      </c>
      <c r="P34" s="27">
        <v>0</v>
      </c>
      <c r="Q34" s="27">
        <v>2892750</v>
      </c>
      <c r="R34" s="27">
        <v>3759650</v>
      </c>
      <c r="S34" s="27">
        <v>0</v>
      </c>
      <c r="T34" s="27">
        <v>6826500</v>
      </c>
      <c r="U34" s="27">
        <v>8006750</v>
      </c>
      <c r="V34" s="27">
        <v>0</v>
      </c>
      <c r="W34" s="27">
        <v>2773500</v>
      </c>
      <c r="X34" s="27">
        <v>3743500</v>
      </c>
      <c r="Y34" s="27">
        <v>9355000</v>
      </c>
      <c r="Z34" s="27">
        <v>3104250</v>
      </c>
      <c r="AA34" s="27">
        <v>58500</v>
      </c>
      <c r="AB34" s="27">
        <v>34218250</v>
      </c>
      <c r="AC34" s="27">
        <v>118558150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>
      <c r="A35" s="4" t="s">
        <v>28</v>
      </c>
      <c r="B35" s="5">
        <v>20</v>
      </c>
      <c r="C35" s="5" t="s">
        <v>7</v>
      </c>
      <c r="D35" s="5">
        <v>486</v>
      </c>
      <c r="E35" s="5" t="s">
        <v>8</v>
      </c>
      <c r="F35" s="5">
        <v>51</v>
      </c>
      <c r="G35" s="7"/>
      <c r="H35" s="7"/>
      <c r="I35" s="7"/>
      <c r="J35" s="7"/>
      <c r="K35" s="123" t="str">
        <f t="shared" si="0"/>
        <v xml:space="preserve"> </v>
      </c>
      <c r="L35" s="6" t="s">
        <v>57</v>
      </c>
      <c r="M35" s="27">
        <v>50</v>
      </c>
      <c r="N35" s="27">
        <v>280008.75</v>
      </c>
      <c r="O35" s="27">
        <v>826045</v>
      </c>
      <c r="P35" s="27">
        <v>0</v>
      </c>
      <c r="Q35" s="27">
        <v>0</v>
      </c>
      <c r="R35" s="27">
        <v>10147.75</v>
      </c>
      <c r="S35" s="27">
        <v>0</v>
      </c>
      <c r="T35" s="27">
        <v>114516</v>
      </c>
      <c r="U35" s="27">
        <v>4000</v>
      </c>
      <c r="V35" s="27">
        <v>0</v>
      </c>
      <c r="W35" s="27">
        <v>2634107</v>
      </c>
      <c r="X35" s="27">
        <v>67281.5</v>
      </c>
      <c r="Y35" s="27">
        <v>180826.75</v>
      </c>
      <c r="Z35" s="27">
        <v>832420.5</v>
      </c>
      <c r="AA35" s="27">
        <v>20372.75</v>
      </c>
      <c r="AB35" s="27">
        <v>3668.5</v>
      </c>
      <c r="AC35" s="27">
        <v>4973444.5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>
      <c r="A36" s="4" t="s">
        <v>28</v>
      </c>
      <c r="B36" s="5">
        <v>20</v>
      </c>
      <c r="C36" s="5" t="s">
        <v>10</v>
      </c>
      <c r="D36" s="5">
        <v>176</v>
      </c>
      <c r="E36" s="5" t="s">
        <v>8</v>
      </c>
      <c r="F36" s="5">
        <v>51</v>
      </c>
      <c r="G36" s="7"/>
      <c r="H36" s="7"/>
      <c r="I36" s="7"/>
      <c r="J36" s="7"/>
      <c r="K36" s="123" t="str">
        <f t="shared" si="0"/>
        <v xml:space="preserve"> </v>
      </c>
      <c r="L36" s="6" t="s">
        <v>58</v>
      </c>
      <c r="M36" s="27">
        <v>32079.25</v>
      </c>
      <c r="N36" s="27">
        <v>0</v>
      </c>
      <c r="O36" s="27">
        <v>407876.5</v>
      </c>
      <c r="P36" s="27">
        <v>0</v>
      </c>
      <c r="Q36" s="27">
        <v>83011</v>
      </c>
      <c r="R36" s="27">
        <v>556564.75</v>
      </c>
      <c r="S36" s="27">
        <v>0</v>
      </c>
      <c r="T36" s="27">
        <v>284283.75</v>
      </c>
      <c r="U36" s="27">
        <v>524972.25</v>
      </c>
      <c r="V36" s="27">
        <v>0</v>
      </c>
      <c r="W36" s="27">
        <v>0</v>
      </c>
      <c r="X36" s="27">
        <v>267792.75</v>
      </c>
      <c r="Y36" s="27">
        <v>154302.75</v>
      </c>
      <c r="Z36" s="27">
        <v>34898.25</v>
      </c>
      <c r="AA36" s="27">
        <v>0</v>
      </c>
      <c r="AB36" s="27">
        <v>0</v>
      </c>
      <c r="AC36" s="27">
        <v>2345781.25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>
      <c r="A37" s="4" t="s">
        <v>28</v>
      </c>
      <c r="B37" s="5">
        <v>20</v>
      </c>
      <c r="C37" s="5" t="s">
        <v>12</v>
      </c>
      <c r="D37" s="5">
        <v>125</v>
      </c>
      <c r="E37" s="5" t="s">
        <v>8</v>
      </c>
      <c r="F37" s="5">
        <v>51</v>
      </c>
      <c r="G37" s="7"/>
      <c r="H37" s="7"/>
      <c r="I37" s="7"/>
      <c r="J37" s="7"/>
      <c r="K37" s="123" t="str">
        <f t="shared" si="0"/>
        <v xml:space="preserve"> </v>
      </c>
      <c r="L37" s="6" t="s">
        <v>59</v>
      </c>
      <c r="M37" s="27">
        <v>0</v>
      </c>
      <c r="N37" s="27">
        <v>0</v>
      </c>
      <c r="O37" s="27">
        <v>352500</v>
      </c>
      <c r="P37" s="27">
        <v>0</v>
      </c>
      <c r="Q37" s="27">
        <v>0</v>
      </c>
      <c r="R37" s="27">
        <v>112482.5</v>
      </c>
      <c r="S37" s="27">
        <v>0</v>
      </c>
      <c r="T37" s="27">
        <v>45966</v>
      </c>
      <c r="U37" s="27">
        <v>23750</v>
      </c>
      <c r="V37" s="27">
        <v>0</v>
      </c>
      <c r="W37" s="27">
        <v>36500</v>
      </c>
      <c r="X37" s="27">
        <v>950080</v>
      </c>
      <c r="Y37" s="27">
        <v>23000</v>
      </c>
      <c r="Z37" s="27">
        <v>29250</v>
      </c>
      <c r="AA37" s="27">
        <v>0</v>
      </c>
      <c r="AB37" s="27">
        <v>0</v>
      </c>
      <c r="AC37" s="27">
        <v>1573528.5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>
      <c r="A38" s="4" t="s">
        <v>28</v>
      </c>
      <c r="B38" s="5">
        <v>20</v>
      </c>
      <c r="C38" s="5" t="s">
        <v>13</v>
      </c>
      <c r="D38" s="5">
        <v>191</v>
      </c>
      <c r="E38" s="5" t="s">
        <v>8</v>
      </c>
      <c r="F38" s="5">
        <v>51</v>
      </c>
      <c r="G38" s="7"/>
      <c r="H38" s="7"/>
      <c r="I38" s="7"/>
      <c r="J38" s="7"/>
      <c r="K38" s="123" t="str">
        <f t="shared" si="0"/>
        <v xml:space="preserve"> </v>
      </c>
      <c r="L38" s="6" t="s">
        <v>60</v>
      </c>
      <c r="M38" s="27">
        <v>38000</v>
      </c>
      <c r="N38" s="27">
        <v>18125</v>
      </c>
      <c r="O38" s="27">
        <v>82750</v>
      </c>
      <c r="P38" s="27">
        <v>0</v>
      </c>
      <c r="Q38" s="27">
        <v>0</v>
      </c>
      <c r="R38" s="27">
        <v>6125</v>
      </c>
      <c r="S38" s="27">
        <v>0</v>
      </c>
      <c r="T38" s="27">
        <v>123750</v>
      </c>
      <c r="U38" s="27">
        <v>0</v>
      </c>
      <c r="V38" s="27">
        <v>0</v>
      </c>
      <c r="W38" s="27">
        <v>0</v>
      </c>
      <c r="X38" s="27">
        <v>17000</v>
      </c>
      <c r="Y38" s="27">
        <v>111250</v>
      </c>
      <c r="Z38" s="27">
        <v>7250</v>
      </c>
      <c r="AA38" s="27">
        <v>1025</v>
      </c>
      <c r="AB38" s="27">
        <v>0</v>
      </c>
      <c r="AC38" s="27">
        <v>405275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>
      <c r="A39" s="4" t="s">
        <v>28</v>
      </c>
      <c r="B39" s="5">
        <v>20</v>
      </c>
      <c r="C39" s="5" t="s">
        <v>14</v>
      </c>
      <c r="D39" s="5">
        <v>195</v>
      </c>
      <c r="E39" s="5" t="s">
        <v>8</v>
      </c>
      <c r="F39" s="5">
        <v>51</v>
      </c>
      <c r="G39" s="7"/>
      <c r="H39" s="7"/>
      <c r="I39" s="7"/>
      <c r="J39" s="7"/>
      <c r="K39" s="123" t="str">
        <f t="shared" si="0"/>
        <v xml:space="preserve"> </v>
      </c>
      <c r="L39" s="6" t="s">
        <v>61</v>
      </c>
      <c r="M39" s="27">
        <v>74250</v>
      </c>
      <c r="N39" s="27">
        <v>16087.25</v>
      </c>
      <c r="O39" s="27">
        <v>10225</v>
      </c>
      <c r="P39" s="27">
        <v>13169</v>
      </c>
      <c r="Q39" s="27">
        <v>27250</v>
      </c>
      <c r="R39" s="27">
        <v>588750</v>
      </c>
      <c r="S39" s="27">
        <v>0</v>
      </c>
      <c r="T39" s="27">
        <v>62750</v>
      </c>
      <c r="U39" s="27">
        <v>734250</v>
      </c>
      <c r="V39" s="27">
        <v>0</v>
      </c>
      <c r="W39" s="27">
        <v>0</v>
      </c>
      <c r="X39" s="27">
        <v>24750</v>
      </c>
      <c r="Y39" s="27">
        <v>4549250</v>
      </c>
      <c r="Z39" s="27">
        <v>8725</v>
      </c>
      <c r="AA39" s="27">
        <v>618750</v>
      </c>
      <c r="AB39" s="27">
        <v>137250</v>
      </c>
      <c r="AC39" s="27">
        <v>6865456.25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>
      <c r="A40" s="4" t="s">
        <v>28</v>
      </c>
      <c r="B40" s="5">
        <v>20</v>
      </c>
      <c r="C40" s="5" t="s">
        <v>15</v>
      </c>
      <c r="D40" s="5">
        <v>242</v>
      </c>
      <c r="E40" s="5" t="s">
        <v>8</v>
      </c>
      <c r="F40" s="5">
        <v>51</v>
      </c>
      <c r="G40" s="5">
        <v>600</v>
      </c>
      <c r="H40" s="5">
        <v>600</v>
      </c>
      <c r="I40" s="5">
        <v>600</v>
      </c>
      <c r="J40" s="5">
        <v>600</v>
      </c>
      <c r="K40" s="123">
        <f t="shared" si="0"/>
        <v>600</v>
      </c>
      <c r="L40" s="6" t="s">
        <v>62</v>
      </c>
      <c r="M40" s="27">
        <v>3750</v>
      </c>
      <c r="N40" s="27">
        <v>1200</v>
      </c>
      <c r="O40" s="27">
        <v>0</v>
      </c>
      <c r="P40" s="27">
        <v>0</v>
      </c>
      <c r="Q40" s="27">
        <v>715</v>
      </c>
      <c r="R40" s="27">
        <v>4150</v>
      </c>
      <c r="S40" s="27">
        <v>0</v>
      </c>
      <c r="T40" s="27">
        <v>48501.75</v>
      </c>
      <c r="U40" s="27">
        <v>0</v>
      </c>
      <c r="V40" s="27">
        <v>0</v>
      </c>
      <c r="W40" s="27">
        <v>0</v>
      </c>
      <c r="X40" s="27">
        <v>170</v>
      </c>
      <c r="Y40" s="27">
        <v>600</v>
      </c>
      <c r="Z40" s="27">
        <v>2375</v>
      </c>
      <c r="AA40" s="27">
        <v>312.5</v>
      </c>
      <c r="AB40" s="27">
        <v>0</v>
      </c>
      <c r="AC40" s="27">
        <v>61774.25</v>
      </c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>
      <c r="A41" s="4" t="s">
        <v>28</v>
      </c>
      <c r="B41" s="5">
        <v>20</v>
      </c>
      <c r="C41" s="5" t="s">
        <v>16</v>
      </c>
      <c r="D41" s="5">
        <v>201</v>
      </c>
      <c r="E41" s="5" t="s">
        <v>8</v>
      </c>
      <c r="F41" s="5">
        <v>51</v>
      </c>
      <c r="G41" s="7"/>
      <c r="H41" s="7"/>
      <c r="I41" s="7"/>
      <c r="J41" s="7"/>
      <c r="K41" s="123" t="str">
        <f t="shared" si="0"/>
        <v xml:space="preserve"> </v>
      </c>
      <c r="L41" s="6" t="s">
        <v>63</v>
      </c>
      <c r="M41" s="27">
        <v>18875</v>
      </c>
      <c r="N41" s="27">
        <v>63537.5</v>
      </c>
      <c r="O41" s="27">
        <v>774931.25</v>
      </c>
      <c r="P41" s="27">
        <v>0</v>
      </c>
      <c r="Q41" s="27">
        <v>0</v>
      </c>
      <c r="R41" s="27">
        <v>37527.75</v>
      </c>
      <c r="S41" s="27">
        <v>0</v>
      </c>
      <c r="T41" s="27">
        <v>548542.75</v>
      </c>
      <c r="U41" s="27">
        <v>44450.5</v>
      </c>
      <c r="V41" s="27">
        <v>0</v>
      </c>
      <c r="W41" s="27">
        <v>0</v>
      </c>
      <c r="X41" s="27">
        <v>73555.5</v>
      </c>
      <c r="Y41" s="27">
        <v>216056.25</v>
      </c>
      <c r="Z41" s="27">
        <v>2897.5</v>
      </c>
      <c r="AA41" s="27">
        <v>0</v>
      </c>
      <c r="AB41" s="27">
        <v>615695.25</v>
      </c>
      <c r="AC41" s="27">
        <v>2396069.25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>
      <c r="A42" s="4" t="s">
        <v>28</v>
      </c>
      <c r="B42" s="5">
        <v>20</v>
      </c>
      <c r="C42" s="5" t="s">
        <v>17</v>
      </c>
      <c r="D42" s="5">
        <v>56</v>
      </c>
      <c r="E42" s="5" t="s">
        <v>8</v>
      </c>
      <c r="F42" s="5">
        <v>51</v>
      </c>
      <c r="G42" s="5">
        <v>1608</v>
      </c>
      <c r="H42" s="5">
        <v>10929</v>
      </c>
      <c r="I42" s="5">
        <v>12000</v>
      </c>
      <c r="J42" s="5">
        <v>12000</v>
      </c>
      <c r="K42" s="123">
        <f t="shared" si="0"/>
        <v>9134.25</v>
      </c>
      <c r="L42" s="6" t="s">
        <v>64</v>
      </c>
      <c r="M42" s="27">
        <v>615000</v>
      </c>
      <c r="N42" s="27">
        <v>444250</v>
      </c>
      <c r="O42" s="27">
        <v>5136750</v>
      </c>
      <c r="P42" s="27">
        <v>3300</v>
      </c>
      <c r="Q42" s="27">
        <v>74000</v>
      </c>
      <c r="R42" s="27">
        <v>162750</v>
      </c>
      <c r="S42" s="27">
        <v>0</v>
      </c>
      <c r="T42" s="27">
        <v>1239000</v>
      </c>
      <c r="U42" s="27">
        <v>718500</v>
      </c>
      <c r="V42" s="27">
        <v>88000</v>
      </c>
      <c r="W42" s="27">
        <v>9175250</v>
      </c>
      <c r="X42" s="27">
        <v>160000</v>
      </c>
      <c r="Y42" s="27">
        <v>455500</v>
      </c>
      <c r="Z42" s="27">
        <v>2635250</v>
      </c>
      <c r="AA42" s="27">
        <v>17750</v>
      </c>
      <c r="AB42" s="27">
        <v>0</v>
      </c>
      <c r="AC42" s="27">
        <v>20925300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>
      <c r="A43" s="4" t="s">
        <v>28</v>
      </c>
      <c r="B43" s="5">
        <v>20</v>
      </c>
      <c r="C43" s="5" t="s">
        <v>18</v>
      </c>
      <c r="D43" s="5">
        <v>79</v>
      </c>
      <c r="E43" s="5" t="s">
        <v>8</v>
      </c>
      <c r="F43" s="5">
        <v>51</v>
      </c>
      <c r="G43" s="5">
        <v>120</v>
      </c>
      <c r="H43" s="5">
        <v>120</v>
      </c>
      <c r="I43" s="5">
        <v>125</v>
      </c>
      <c r="J43" s="5">
        <v>125</v>
      </c>
      <c r="K43" s="123">
        <f t="shared" si="0"/>
        <v>122.5</v>
      </c>
      <c r="L43" s="6" t="s">
        <v>65</v>
      </c>
      <c r="M43" s="27">
        <v>3128732.5</v>
      </c>
      <c r="N43" s="27">
        <v>825000</v>
      </c>
      <c r="O43" s="27">
        <v>6224365</v>
      </c>
      <c r="P43" s="27">
        <v>31125</v>
      </c>
      <c r="Q43" s="27">
        <v>62625</v>
      </c>
      <c r="R43" s="27">
        <v>295967.5</v>
      </c>
      <c r="S43" s="27">
        <v>0</v>
      </c>
      <c r="T43" s="27">
        <v>3468157.5</v>
      </c>
      <c r="U43" s="27">
        <v>221166.25</v>
      </c>
      <c r="V43" s="27">
        <v>48875</v>
      </c>
      <c r="W43" s="27">
        <v>600000</v>
      </c>
      <c r="X43" s="27">
        <v>1264384.5</v>
      </c>
      <c r="Y43" s="27">
        <v>810342.75</v>
      </c>
      <c r="Z43" s="27">
        <v>1363805</v>
      </c>
      <c r="AA43" s="27">
        <v>95300</v>
      </c>
      <c r="AB43" s="27">
        <v>8287.5</v>
      </c>
      <c r="AC43" s="27">
        <v>18448133.5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>
      <c r="A44" s="4" t="s">
        <v>28</v>
      </c>
      <c r="B44" s="5">
        <v>20</v>
      </c>
      <c r="C44" s="5" t="s">
        <v>19</v>
      </c>
      <c r="D44" s="5">
        <v>197</v>
      </c>
      <c r="E44" s="5" t="s">
        <v>8</v>
      </c>
      <c r="F44" s="5">
        <v>51</v>
      </c>
      <c r="G44" s="7"/>
      <c r="H44" s="7"/>
      <c r="I44" s="7"/>
      <c r="J44" s="7"/>
      <c r="K44" s="123" t="str">
        <f t="shared" si="0"/>
        <v xml:space="preserve"> </v>
      </c>
      <c r="L44" s="6" t="s">
        <v>66</v>
      </c>
      <c r="M44" s="27">
        <v>750</v>
      </c>
      <c r="N44" s="27">
        <v>0</v>
      </c>
      <c r="O44" s="27">
        <v>932250</v>
      </c>
      <c r="P44" s="27">
        <v>0</v>
      </c>
      <c r="Q44" s="27">
        <v>0</v>
      </c>
      <c r="R44" s="27">
        <v>72188.75</v>
      </c>
      <c r="S44" s="27">
        <v>0</v>
      </c>
      <c r="T44" s="27">
        <v>1275600</v>
      </c>
      <c r="U44" s="27">
        <v>34653</v>
      </c>
      <c r="V44" s="27">
        <v>0</v>
      </c>
      <c r="W44" s="27">
        <v>0</v>
      </c>
      <c r="X44" s="27">
        <v>17410.25</v>
      </c>
      <c r="Y44" s="27">
        <v>16001.75</v>
      </c>
      <c r="Z44" s="27">
        <v>93684</v>
      </c>
      <c r="AA44" s="27">
        <v>114969</v>
      </c>
      <c r="AB44" s="27">
        <v>0</v>
      </c>
      <c r="AC44" s="27">
        <v>2557506.75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>
      <c r="A45" s="4" t="s">
        <v>28</v>
      </c>
      <c r="B45" s="5">
        <v>20</v>
      </c>
      <c r="C45" s="5" t="s">
        <v>20</v>
      </c>
      <c r="D45" s="5">
        <v>489</v>
      </c>
      <c r="E45" s="5" t="s">
        <v>8</v>
      </c>
      <c r="F45" s="5">
        <v>51</v>
      </c>
      <c r="G45" s="7"/>
      <c r="H45" s="7"/>
      <c r="I45" s="7"/>
      <c r="J45" s="7"/>
      <c r="K45" s="123" t="str">
        <f t="shared" si="0"/>
        <v xml:space="preserve"> </v>
      </c>
      <c r="L45" s="6" t="s">
        <v>67</v>
      </c>
      <c r="M45" s="27">
        <v>95000</v>
      </c>
      <c r="N45" s="27">
        <v>28103.5</v>
      </c>
      <c r="O45" s="27">
        <v>191000</v>
      </c>
      <c r="P45" s="27">
        <v>250</v>
      </c>
      <c r="Q45" s="27">
        <v>0</v>
      </c>
      <c r="R45" s="27">
        <v>86131</v>
      </c>
      <c r="S45" s="27">
        <v>0</v>
      </c>
      <c r="T45" s="27">
        <v>962201.25</v>
      </c>
      <c r="U45" s="27">
        <v>42780.5</v>
      </c>
      <c r="V45" s="27">
        <v>0</v>
      </c>
      <c r="W45" s="27">
        <v>0</v>
      </c>
      <c r="X45" s="27">
        <v>625</v>
      </c>
      <c r="Y45" s="27">
        <v>72633.75</v>
      </c>
      <c r="Z45" s="27">
        <v>1750</v>
      </c>
      <c r="AA45" s="27">
        <v>162780.75</v>
      </c>
      <c r="AB45" s="27">
        <v>0</v>
      </c>
      <c r="AC45" s="27">
        <v>1643255.75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>
      <c r="A46" s="4" t="s">
        <v>28</v>
      </c>
      <c r="B46" s="5">
        <v>20</v>
      </c>
      <c r="C46" s="5" t="s">
        <v>21</v>
      </c>
      <c r="D46" s="5">
        <v>27</v>
      </c>
      <c r="E46" s="5" t="s">
        <v>8</v>
      </c>
      <c r="F46" s="5">
        <v>51</v>
      </c>
      <c r="G46" s="7"/>
      <c r="H46" s="7"/>
      <c r="I46" s="7"/>
      <c r="J46" s="7"/>
      <c r="K46" s="123" t="str">
        <f t="shared" si="0"/>
        <v xml:space="preserve"> </v>
      </c>
      <c r="L46" s="6" t="s">
        <v>26</v>
      </c>
      <c r="M46" s="27">
        <v>9915808</v>
      </c>
      <c r="N46" s="27">
        <v>3392678.25</v>
      </c>
      <c r="O46" s="27">
        <v>117150896.25</v>
      </c>
      <c r="P46" s="27">
        <v>332409.5</v>
      </c>
      <c r="Q46" s="27">
        <v>4830319.25</v>
      </c>
      <c r="R46" s="27">
        <v>9093863.5</v>
      </c>
      <c r="S46" s="27">
        <v>77852</v>
      </c>
      <c r="T46" s="27">
        <v>34275557</v>
      </c>
      <c r="U46" s="27">
        <v>17847267.25</v>
      </c>
      <c r="V46" s="27">
        <v>368436.5</v>
      </c>
      <c r="W46" s="27">
        <v>24309666</v>
      </c>
      <c r="X46" s="27">
        <v>14874389.25</v>
      </c>
      <c r="Y46" s="27">
        <v>24267829</v>
      </c>
      <c r="Z46" s="27">
        <v>13995857.25</v>
      </c>
      <c r="AA46" s="27">
        <v>3954924.5</v>
      </c>
      <c r="AB46" s="27">
        <v>48728566.25</v>
      </c>
      <c r="AC46" s="27">
        <v>327416319.75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>
      <c r="A47" s="4" t="s">
        <v>28</v>
      </c>
      <c r="B47" s="5">
        <v>20</v>
      </c>
      <c r="C47" s="5" t="s">
        <v>22</v>
      </c>
      <c r="D47" s="5">
        <v>83</v>
      </c>
      <c r="E47" s="5" t="s">
        <v>8</v>
      </c>
      <c r="F47" s="5">
        <v>51</v>
      </c>
      <c r="G47" s="5">
        <v>18316</v>
      </c>
      <c r="H47" s="5">
        <v>26125</v>
      </c>
      <c r="I47" s="5">
        <v>25290</v>
      </c>
      <c r="J47" s="5">
        <v>25290</v>
      </c>
      <c r="K47" s="123">
        <f t="shared" si="0"/>
        <v>23755.25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>
      <c r="A48" s="4" t="s">
        <v>28</v>
      </c>
      <c r="B48" s="5">
        <v>20</v>
      </c>
      <c r="C48" s="5" t="s">
        <v>23</v>
      </c>
      <c r="D48" s="5">
        <v>122</v>
      </c>
      <c r="E48" s="5" t="s">
        <v>8</v>
      </c>
      <c r="F48" s="5">
        <v>51</v>
      </c>
      <c r="G48" s="7"/>
      <c r="H48" s="7"/>
      <c r="I48" s="7"/>
      <c r="J48" s="7"/>
      <c r="K48" s="123" t="str">
        <f t="shared" si="0"/>
        <v xml:space="preserve"> 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>
      <c r="A49" s="4" t="s">
        <v>28</v>
      </c>
      <c r="B49" s="5">
        <v>20</v>
      </c>
      <c r="C49" s="5" t="s">
        <v>24</v>
      </c>
      <c r="D49" s="5">
        <v>15</v>
      </c>
      <c r="E49" s="5" t="s">
        <v>8</v>
      </c>
      <c r="F49" s="5">
        <v>51</v>
      </c>
      <c r="G49" s="5">
        <v>550</v>
      </c>
      <c r="H49" s="5">
        <v>550</v>
      </c>
      <c r="I49" s="5">
        <v>600</v>
      </c>
      <c r="J49" s="5">
        <v>600</v>
      </c>
      <c r="K49" s="123">
        <f t="shared" si="0"/>
        <v>575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>
      <c r="A50" s="4" t="s">
        <v>28</v>
      </c>
      <c r="B50" s="5">
        <v>20</v>
      </c>
      <c r="C50" s="5" t="s">
        <v>25</v>
      </c>
      <c r="D50" s="5">
        <v>137</v>
      </c>
      <c r="E50" s="5" t="s">
        <v>8</v>
      </c>
      <c r="F50" s="5">
        <v>51</v>
      </c>
      <c r="G50" s="7"/>
      <c r="H50" s="7"/>
      <c r="I50" s="7"/>
      <c r="J50" s="7"/>
      <c r="K50" s="123" t="str">
        <f t="shared" si="0"/>
        <v xml:space="preserve"> 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>
      <c r="A51" s="4" t="s">
        <v>29</v>
      </c>
      <c r="B51" s="5">
        <v>233</v>
      </c>
      <c r="C51" s="5" t="s">
        <v>7</v>
      </c>
      <c r="D51" s="5">
        <v>486</v>
      </c>
      <c r="E51" s="5" t="s">
        <v>8</v>
      </c>
      <c r="F51" s="5">
        <v>51</v>
      </c>
      <c r="G51" s="7"/>
      <c r="H51" s="7"/>
      <c r="I51" s="7"/>
      <c r="J51" s="7"/>
      <c r="K51" s="123" t="str">
        <f t="shared" si="0"/>
        <v xml:space="preserve"> 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>
      <c r="A52" s="4" t="s">
        <v>29</v>
      </c>
      <c r="B52" s="5">
        <v>233</v>
      </c>
      <c r="C52" s="5" t="s">
        <v>10</v>
      </c>
      <c r="D52" s="5">
        <v>176</v>
      </c>
      <c r="E52" s="5" t="s">
        <v>8</v>
      </c>
      <c r="F52" s="5">
        <v>51</v>
      </c>
      <c r="G52" s="7"/>
      <c r="H52" s="7"/>
      <c r="I52" s="7"/>
      <c r="J52" s="7"/>
      <c r="K52" s="123" t="str">
        <f t="shared" si="0"/>
        <v xml:space="preserve"> 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>
      <c r="A53" s="4" t="s">
        <v>29</v>
      </c>
      <c r="B53" s="5">
        <v>233</v>
      </c>
      <c r="C53" s="5" t="s">
        <v>12</v>
      </c>
      <c r="D53" s="5">
        <v>125</v>
      </c>
      <c r="E53" s="5" t="s">
        <v>8</v>
      </c>
      <c r="F53" s="5">
        <v>51</v>
      </c>
      <c r="G53" s="5">
        <v>2000</v>
      </c>
      <c r="H53" s="5">
        <v>2000</v>
      </c>
      <c r="I53" s="5">
        <v>4606</v>
      </c>
      <c r="J53" s="5">
        <v>4500</v>
      </c>
      <c r="K53" s="123">
        <f t="shared" si="0"/>
        <v>3276.5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>
      <c r="A54" s="4" t="s">
        <v>29</v>
      </c>
      <c r="B54" s="5">
        <v>233</v>
      </c>
      <c r="C54" s="5" t="s">
        <v>13</v>
      </c>
      <c r="D54" s="5">
        <v>191</v>
      </c>
      <c r="E54" s="5" t="s">
        <v>8</v>
      </c>
      <c r="F54" s="5">
        <v>51</v>
      </c>
      <c r="G54" s="7"/>
      <c r="H54" s="7"/>
      <c r="I54" s="7"/>
      <c r="J54" s="7"/>
      <c r="K54" s="123" t="str">
        <f t="shared" si="0"/>
        <v xml:space="preserve"> 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>
      <c r="A55" s="4" t="s">
        <v>29</v>
      </c>
      <c r="B55" s="5">
        <v>233</v>
      </c>
      <c r="C55" s="5" t="s">
        <v>14</v>
      </c>
      <c r="D55" s="5">
        <v>195</v>
      </c>
      <c r="E55" s="5" t="s">
        <v>8</v>
      </c>
      <c r="F55" s="5">
        <v>51</v>
      </c>
      <c r="G55" s="5">
        <v>444712</v>
      </c>
      <c r="H55" s="5">
        <v>436156</v>
      </c>
      <c r="I55" s="5">
        <v>253190</v>
      </c>
      <c r="J55" s="5">
        <v>300000</v>
      </c>
      <c r="K55" s="123">
        <f t="shared" si="0"/>
        <v>358514.5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>
      <c r="A56" s="4" t="s">
        <v>29</v>
      </c>
      <c r="B56" s="5">
        <v>233</v>
      </c>
      <c r="C56" s="5" t="s">
        <v>15</v>
      </c>
      <c r="D56" s="5">
        <v>242</v>
      </c>
      <c r="E56" s="5" t="s">
        <v>8</v>
      </c>
      <c r="F56" s="5">
        <v>51</v>
      </c>
      <c r="G56" s="5">
        <v>220525</v>
      </c>
      <c r="H56" s="5">
        <v>215447</v>
      </c>
      <c r="I56" s="5">
        <v>244922</v>
      </c>
      <c r="J56" s="5">
        <v>300000</v>
      </c>
      <c r="K56" s="123">
        <f t="shared" si="0"/>
        <v>245223.5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>
      <c r="A57" s="4" t="s">
        <v>29</v>
      </c>
      <c r="B57" s="5">
        <v>233</v>
      </c>
      <c r="C57" s="5" t="s">
        <v>16</v>
      </c>
      <c r="D57" s="5">
        <v>201</v>
      </c>
      <c r="E57" s="5" t="s">
        <v>8</v>
      </c>
      <c r="F57" s="5">
        <v>51</v>
      </c>
      <c r="G57" s="7"/>
      <c r="H57" s="7"/>
      <c r="I57" s="7"/>
      <c r="J57" s="7"/>
      <c r="K57" s="123" t="str">
        <f t="shared" si="0"/>
        <v xml:space="preserve"> 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>
      <c r="A58" s="4" t="s">
        <v>29</v>
      </c>
      <c r="B58" s="5">
        <v>233</v>
      </c>
      <c r="C58" s="5" t="s">
        <v>17</v>
      </c>
      <c r="D58" s="5">
        <v>56</v>
      </c>
      <c r="E58" s="5" t="s">
        <v>8</v>
      </c>
      <c r="F58" s="5">
        <v>51</v>
      </c>
      <c r="G58" s="5">
        <v>799052</v>
      </c>
      <c r="H58" s="5">
        <v>866664</v>
      </c>
      <c r="I58" s="5">
        <v>553874</v>
      </c>
      <c r="J58" s="5">
        <v>1013634</v>
      </c>
      <c r="K58" s="123">
        <f t="shared" si="0"/>
        <v>808306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>
      <c r="A59" s="4" t="s">
        <v>29</v>
      </c>
      <c r="B59" s="5">
        <v>233</v>
      </c>
      <c r="C59" s="5" t="s">
        <v>18</v>
      </c>
      <c r="D59" s="5">
        <v>79</v>
      </c>
      <c r="E59" s="5" t="s">
        <v>8</v>
      </c>
      <c r="F59" s="5">
        <v>51</v>
      </c>
      <c r="G59" s="5">
        <v>1196253</v>
      </c>
      <c r="H59" s="5">
        <v>1175040</v>
      </c>
      <c r="I59" s="5">
        <v>966016</v>
      </c>
      <c r="J59" s="5">
        <v>1255189</v>
      </c>
      <c r="K59" s="123">
        <f t="shared" si="0"/>
        <v>1148124.5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>
      <c r="A60" s="4" t="s">
        <v>29</v>
      </c>
      <c r="B60" s="5">
        <v>233</v>
      </c>
      <c r="C60" s="5" t="s">
        <v>19</v>
      </c>
      <c r="D60" s="5">
        <v>197</v>
      </c>
      <c r="E60" s="5" t="s">
        <v>8</v>
      </c>
      <c r="F60" s="5">
        <v>51</v>
      </c>
      <c r="G60" s="7"/>
      <c r="H60" s="7"/>
      <c r="I60" s="7"/>
      <c r="J60" s="7"/>
      <c r="K60" s="123" t="str">
        <f t="shared" si="0"/>
        <v xml:space="preserve"> 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>
      <c r="A61" s="4" t="s">
        <v>29</v>
      </c>
      <c r="B61" s="5">
        <v>233</v>
      </c>
      <c r="C61" s="5" t="s">
        <v>20</v>
      </c>
      <c r="D61" s="5">
        <v>489</v>
      </c>
      <c r="E61" s="5" t="s">
        <v>8</v>
      </c>
      <c r="F61" s="5">
        <v>51</v>
      </c>
      <c r="G61" s="7"/>
      <c r="H61" s="7"/>
      <c r="I61" s="7"/>
      <c r="J61" s="7"/>
      <c r="K61" s="123" t="str">
        <f t="shared" si="0"/>
        <v xml:space="preserve"> 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>
      <c r="A62" s="4" t="s">
        <v>29</v>
      </c>
      <c r="B62" s="5">
        <v>233</v>
      </c>
      <c r="C62" s="5" t="s">
        <v>21</v>
      </c>
      <c r="D62" s="5">
        <v>27</v>
      </c>
      <c r="E62" s="5" t="s">
        <v>8</v>
      </c>
      <c r="F62" s="5">
        <v>51</v>
      </c>
      <c r="G62" s="5">
        <v>93516</v>
      </c>
      <c r="H62" s="5">
        <v>113700</v>
      </c>
      <c r="I62" s="5">
        <v>68916</v>
      </c>
      <c r="J62" s="5">
        <v>162152</v>
      </c>
      <c r="K62" s="123">
        <f t="shared" si="0"/>
        <v>109571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>
      <c r="A63" s="4" t="s">
        <v>29</v>
      </c>
      <c r="B63" s="5">
        <v>233</v>
      </c>
      <c r="C63" s="5" t="s">
        <v>22</v>
      </c>
      <c r="D63" s="5">
        <v>83</v>
      </c>
      <c r="E63" s="5" t="s">
        <v>8</v>
      </c>
      <c r="F63" s="5">
        <v>51</v>
      </c>
      <c r="G63" s="5">
        <v>1552911</v>
      </c>
      <c r="H63" s="5">
        <v>1515770</v>
      </c>
      <c r="I63" s="5">
        <v>1507162</v>
      </c>
      <c r="J63" s="5">
        <v>1875046</v>
      </c>
      <c r="K63" s="123">
        <f t="shared" si="0"/>
        <v>1612722.25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>
      <c r="A64" s="4" t="s">
        <v>29</v>
      </c>
      <c r="B64" s="5">
        <v>233</v>
      </c>
      <c r="C64" s="5" t="s">
        <v>23</v>
      </c>
      <c r="D64" s="5">
        <v>122</v>
      </c>
      <c r="E64" s="5" t="s">
        <v>8</v>
      </c>
      <c r="F64" s="5">
        <v>51</v>
      </c>
      <c r="G64" s="5">
        <v>70815</v>
      </c>
      <c r="H64" s="5">
        <v>81434</v>
      </c>
      <c r="I64" s="5">
        <v>61916</v>
      </c>
      <c r="J64" s="5">
        <v>65000</v>
      </c>
      <c r="K64" s="123">
        <f t="shared" si="0"/>
        <v>69791.25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>
      <c r="A65" s="4" t="s">
        <v>29</v>
      </c>
      <c r="B65" s="5">
        <v>233</v>
      </c>
      <c r="C65" s="5" t="s">
        <v>24</v>
      </c>
      <c r="D65" s="5">
        <v>15</v>
      </c>
      <c r="E65" s="5" t="s">
        <v>8</v>
      </c>
      <c r="F65" s="5">
        <v>51</v>
      </c>
      <c r="G65" s="7"/>
      <c r="H65" s="7"/>
      <c r="I65" s="7"/>
      <c r="J65" s="7"/>
      <c r="K65" s="123" t="str">
        <f t="shared" si="0"/>
        <v xml:space="preserve"> 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>
      <c r="A66" s="4" t="s">
        <v>29</v>
      </c>
      <c r="B66" s="5">
        <v>233</v>
      </c>
      <c r="C66" s="5" t="s">
        <v>25</v>
      </c>
      <c r="D66" s="5">
        <v>137</v>
      </c>
      <c r="E66" s="5" t="s">
        <v>8</v>
      </c>
      <c r="F66" s="5">
        <v>51</v>
      </c>
      <c r="G66" s="5">
        <v>18322</v>
      </c>
      <c r="H66" s="5">
        <v>22157</v>
      </c>
      <c r="I66" s="5">
        <v>19684</v>
      </c>
      <c r="J66" s="5">
        <v>20000</v>
      </c>
      <c r="K66" s="123">
        <f t="shared" si="0"/>
        <v>20040.75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>
      <c r="A67" s="4" t="s">
        <v>30</v>
      </c>
      <c r="B67" s="5">
        <v>29</v>
      </c>
      <c r="C67" s="5" t="s">
        <v>7</v>
      </c>
      <c r="D67" s="5">
        <v>486</v>
      </c>
      <c r="E67" s="5" t="s">
        <v>8</v>
      </c>
      <c r="F67" s="5">
        <v>51</v>
      </c>
      <c r="G67" s="5">
        <v>1720000</v>
      </c>
      <c r="H67" s="5">
        <v>1780000</v>
      </c>
      <c r="I67" s="5">
        <v>1850000</v>
      </c>
      <c r="J67" s="5">
        <v>1850000</v>
      </c>
      <c r="K67" s="123">
        <f t="shared" si="0"/>
        <v>1800000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>
      <c r="A68" s="4" t="s">
        <v>30</v>
      </c>
      <c r="B68" s="5">
        <v>29</v>
      </c>
      <c r="C68" s="5" t="s">
        <v>10</v>
      </c>
      <c r="D68" s="5">
        <v>176</v>
      </c>
      <c r="E68" s="5" t="s">
        <v>8</v>
      </c>
      <c r="F68" s="5">
        <v>51</v>
      </c>
      <c r="G68" s="5">
        <v>250000</v>
      </c>
      <c r="H68" s="5">
        <v>208951</v>
      </c>
      <c r="I68" s="5">
        <v>205196</v>
      </c>
      <c r="J68" s="5">
        <v>205196</v>
      </c>
      <c r="K68" s="123">
        <f t="shared" ref="K68:K131" si="1">IF(ISERROR(AVERAGE(G68:J68))," ",AVERAGE(G68:J68))</f>
        <v>217335.75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>
      <c r="A69" s="4" t="s">
        <v>30</v>
      </c>
      <c r="B69" s="5">
        <v>29</v>
      </c>
      <c r="C69" s="5" t="s">
        <v>12</v>
      </c>
      <c r="D69" s="5">
        <v>125</v>
      </c>
      <c r="E69" s="5" t="s">
        <v>8</v>
      </c>
      <c r="F69" s="5">
        <v>51</v>
      </c>
      <c r="G69" s="5">
        <v>700000</v>
      </c>
      <c r="H69" s="5">
        <v>571114</v>
      </c>
      <c r="I69" s="5">
        <v>558557</v>
      </c>
      <c r="J69" s="5">
        <v>558557</v>
      </c>
      <c r="K69" s="123">
        <f t="shared" si="1"/>
        <v>597057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>
      <c r="A70" s="4" t="s">
        <v>30</v>
      </c>
      <c r="B70" s="5">
        <v>29</v>
      </c>
      <c r="C70" s="5" t="s">
        <v>13</v>
      </c>
      <c r="D70" s="5">
        <v>191</v>
      </c>
      <c r="E70" s="5" t="s">
        <v>8</v>
      </c>
      <c r="F70" s="5">
        <v>51</v>
      </c>
      <c r="G70" s="7"/>
      <c r="H70" s="7"/>
      <c r="I70" s="7"/>
      <c r="J70" s="7"/>
      <c r="K70" s="123" t="str">
        <f t="shared" si="1"/>
        <v xml:space="preserve"> 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>
      <c r="A71" s="4" t="s">
        <v>30</v>
      </c>
      <c r="B71" s="5">
        <v>29</v>
      </c>
      <c r="C71" s="5" t="s">
        <v>14</v>
      </c>
      <c r="D71" s="5">
        <v>195</v>
      </c>
      <c r="E71" s="5" t="s">
        <v>8</v>
      </c>
      <c r="F71" s="5">
        <v>51</v>
      </c>
      <c r="G71" s="7"/>
      <c r="H71" s="7"/>
      <c r="I71" s="7"/>
      <c r="J71" s="7"/>
      <c r="K71" s="123" t="str">
        <f t="shared" si="1"/>
        <v xml:space="preserve"> 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>
      <c r="A72" s="4" t="s">
        <v>30</v>
      </c>
      <c r="B72" s="5">
        <v>29</v>
      </c>
      <c r="C72" s="5" t="s">
        <v>15</v>
      </c>
      <c r="D72" s="5">
        <v>242</v>
      </c>
      <c r="E72" s="5" t="s">
        <v>8</v>
      </c>
      <c r="F72" s="5">
        <v>51</v>
      </c>
      <c r="G72" s="5">
        <v>8800</v>
      </c>
      <c r="H72" s="5">
        <v>9200</v>
      </c>
      <c r="I72" s="5">
        <v>9500</v>
      </c>
      <c r="J72" s="5">
        <v>9500</v>
      </c>
      <c r="K72" s="123">
        <f t="shared" si="1"/>
        <v>9250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>
      <c r="A73" s="4" t="s">
        <v>30</v>
      </c>
      <c r="B73" s="5">
        <v>29</v>
      </c>
      <c r="C73" s="5" t="s">
        <v>16</v>
      </c>
      <c r="D73" s="5">
        <v>201</v>
      </c>
      <c r="E73" s="5" t="s">
        <v>8</v>
      </c>
      <c r="F73" s="5">
        <v>51</v>
      </c>
      <c r="G73" s="7"/>
      <c r="H73" s="7"/>
      <c r="I73" s="7"/>
      <c r="J73" s="7"/>
      <c r="K73" s="123" t="str">
        <f t="shared" si="1"/>
        <v xml:space="preserve"> 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>
      <c r="A74" s="4" t="s">
        <v>30</v>
      </c>
      <c r="B74" s="5">
        <v>29</v>
      </c>
      <c r="C74" s="5" t="s">
        <v>17</v>
      </c>
      <c r="D74" s="5">
        <v>56</v>
      </c>
      <c r="E74" s="5" t="s">
        <v>8</v>
      </c>
      <c r="F74" s="5">
        <v>51</v>
      </c>
      <c r="G74" s="5">
        <v>135000</v>
      </c>
      <c r="H74" s="5">
        <v>116825</v>
      </c>
      <c r="I74" s="5">
        <v>115507</v>
      </c>
      <c r="J74" s="5">
        <v>115507</v>
      </c>
      <c r="K74" s="123">
        <f t="shared" si="1"/>
        <v>120709.75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>
      <c r="A75" s="4" t="s">
        <v>30</v>
      </c>
      <c r="B75" s="5">
        <v>29</v>
      </c>
      <c r="C75" s="5" t="s">
        <v>18</v>
      </c>
      <c r="D75" s="5">
        <v>79</v>
      </c>
      <c r="E75" s="5" t="s">
        <v>8</v>
      </c>
      <c r="F75" s="5">
        <v>51</v>
      </c>
      <c r="G75" s="5">
        <v>7754</v>
      </c>
      <c r="H75" s="5">
        <v>10756</v>
      </c>
      <c r="I75" s="5">
        <v>11500</v>
      </c>
      <c r="J75" s="5">
        <v>11500</v>
      </c>
      <c r="K75" s="123">
        <f t="shared" si="1"/>
        <v>10377.5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>
      <c r="A76" s="4" t="s">
        <v>30</v>
      </c>
      <c r="B76" s="5">
        <v>29</v>
      </c>
      <c r="C76" s="5" t="s">
        <v>19</v>
      </c>
      <c r="D76" s="5">
        <v>197</v>
      </c>
      <c r="E76" s="5" t="s">
        <v>8</v>
      </c>
      <c r="F76" s="5">
        <v>51</v>
      </c>
      <c r="G76" s="5">
        <v>1800</v>
      </c>
      <c r="H76" s="5">
        <v>1800</v>
      </c>
      <c r="I76" s="5">
        <v>1800</v>
      </c>
      <c r="J76" s="5">
        <v>1800</v>
      </c>
      <c r="K76" s="123">
        <f t="shared" si="1"/>
        <v>1800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>
      <c r="A77" s="4" t="s">
        <v>30</v>
      </c>
      <c r="B77" s="5">
        <v>29</v>
      </c>
      <c r="C77" s="5" t="s">
        <v>20</v>
      </c>
      <c r="D77" s="5">
        <v>489</v>
      </c>
      <c r="E77" s="5" t="s">
        <v>8</v>
      </c>
      <c r="F77" s="5">
        <v>51</v>
      </c>
      <c r="G77" s="7"/>
      <c r="H77" s="7"/>
      <c r="I77" s="7"/>
      <c r="J77" s="7"/>
      <c r="K77" s="123" t="str">
        <f t="shared" si="1"/>
        <v xml:space="preserve"> 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>
      <c r="A78" s="4" t="s">
        <v>30</v>
      </c>
      <c r="B78" s="5">
        <v>29</v>
      </c>
      <c r="C78" s="5" t="s">
        <v>21</v>
      </c>
      <c r="D78" s="5">
        <v>27</v>
      </c>
      <c r="E78" s="5" t="s">
        <v>8</v>
      </c>
      <c r="F78" s="5">
        <v>51</v>
      </c>
      <c r="G78" s="5">
        <v>67947</v>
      </c>
      <c r="H78" s="5">
        <v>68311</v>
      </c>
      <c r="I78" s="5">
        <v>70911</v>
      </c>
      <c r="J78" s="5">
        <v>70911</v>
      </c>
      <c r="K78" s="123">
        <f t="shared" si="1"/>
        <v>69520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>
      <c r="A79" s="4" t="s">
        <v>30</v>
      </c>
      <c r="B79" s="5">
        <v>29</v>
      </c>
      <c r="C79" s="5" t="s">
        <v>22</v>
      </c>
      <c r="D79" s="5">
        <v>83</v>
      </c>
      <c r="E79" s="5" t="s">
        <v>8</v>
      </c>
      <c r="F79" s="5">
        <v>51</v>
      </c>
      <c r="G79" s="5">
        <v>67947</v>
      </c>
      <c r="H79" s="5">
        <v>82249</v>
      </c>
      <c r="I79" s="5">
        <v>85565</v>
      </c>
      <c r="J79" s="5">
        <v>85565</v>
      </c>
      <c r="K79" s="123">
        <f t="shared" si="1"/>
        <v>80331.5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>
      <c r="A80" s="4" t="s">
        <v>30</v>
      </c>
      <c r="B80" s="5">
        <v>29</v>
      </c>
      <c r="C80" s="5" t="s">
        <v>23</v>
      </c>
      <c r="D80" s="5">
        <v>122</v>
      </c>
      <c r="E80" s="5" t="s">
        <v>8</v>
      </c>
      <c r="F80" s="5">
        <v>51</v>
      </c>
      <c r="G80" s="5">
        <v>880000</v>
      </c>
      <c r="H80" s="5">
        <v>837311</v>
      </c>
      <c r="I80" s="5">
        <v>873663</v>
      </c>
      <c r="J80" s="5">
        <v>873663</v>
      </c>
      <c r="K80" s="123">
        <f t="shared" si="1"/>
        <v>866159.25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>
      <c r="A81" s="4" t="s">
        <v>30</v>
      </c>
      <c r="B81" s="5">
        <v>29</v>
      </c>
      <c r="C81" s="5" t="s">
        <v>24</v>
      </c>
      <c r="D81" s="5">
        <v>15</v>
      </c>
      <c r="E81" s="5" t="s">
        <v>8</v>
      </c>
      <c r="F81" s="5">
        <v>51</v>
      </c>
      <c r="G81" s="5">
        <v>9000</v>
      </c>
      <c r="H81" s="5">
        <v>8007</v>
      </c>
      <c r="I81" s="5">
        <v>7987</v>
      </c>
      <c r="J81" s="5">
        <v>7987</v>
      </c>
      <c r="K81" s="123">
        <f t="shared" si="1"/>
        <v>8245.25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>
      <c r="A82" s="4" t="s">
        <v>30</v>
      </c>
      <c r="B82" s="5">
        <v>29</v>
      </c>
      <c r="C82" s="5" t="s">
        <v>25</v>
      </c>
      <c r="D82" s="5">
        <v>137</v>
      </c>
      <c r="E82" s="5" t="s">
        <v>8</v>
      </c>
      <c r="F82" s="5">
        <v>51</v>
      </c>
      <c r="G82" s="5">
        <v>10000</v>
      </c>
      <c r="H82" s="5">
        <v>9912</v>
      </c>
      <c r="I82" s="5">
        <v>9901</v>
      </c>
      <c r="J82" s="5">
        <v>9901</v>
      </c>
      <c r="K82" s="123">
        <f t="shared" si="1"/>
        <v>9928.5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>
      <c r="A83" s="4" t="s">
        <v>31</v>
      </c>
      <c r="B83" s="5">
        <v>32</v>
      </c>
      <c r="C83" s="5" t="s">
        <v>7</v>
      </c>
      <c r="D83" s="5">
        <v>486</v>
      </c>
      <c r="E83" s="5" t="s">
        <v>8</v>
      </c>
      <c r="F83" s="5">
        <v>51</v>
      </c>
      <c r="G83" s="5">
        <v>815375</v>
      </c>
      <c r="H83" s="5">
        <v>820000</v>
      </c>
      <c r="I83" s="5">
        <v>820000</v>
      </c>
      <c r="J83" s="5">
        <v>820000</v>
      </c>
      <c r="K83" s="123">
        <f t="shared" si="1"/>
        <v>818843.75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>
      <c r="A84" s="4" t="s">
        <v>31</v>
      </c>
      <c r="B84" s="5">
        <v>32</v>
      </c>
      <c r="C84" s="5" t="s">
        <v>10</v>
      </c>
      <c r="D84" s="5">
        <v>176</v>
      </c>
      <c r="E84" s="5" t="s">
        <v>8</v>
      </c>
      <c r="F84" s="5">
        <v>51</v>
      </c>
      <c r="G84" s="5">
        <v>234218</v>
      </c>
      <c r="H84" s="5">
        <v>248100</v>
      </c>
      <c r="I84" s="5">
        <v>250000</v>
      </c>
      <c r="J84" s="5">
        <v>250000</v>
      </c>
      <c r="K84" s="123">
        <f t="shared" si="1"/>
        <v>245579.5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>
      <c r="A85" s="4" t="s">
        <v>31</v>
      </c>
      <c r="B85" s="5">
        <v>32</v>
      </c>
      <c r="C85" s="5" t="s">
        <v>12</v>
      </c>
      <c r="D85" s="5">
        <v>125</v>
      </c>
      <c r="E85" s="5" t="s">
        <v>8</v>
      </c>
      <c r="F85" s="5">
        <v>51</v>
      </c>
      <c r="G85" s="5">
        <v>2393801</v>
      </c>
      <c r="H85" s="5">
        <v>2652176</v>
      </c>
      <c r="I85" s="5">
        <v>2500000</v>
      </c>
      <c r="J85" s="5">
        <v>2500000</v>
      </c>
      <c r="K85" s="123">
        <f t="shared" si="1"/>
        <v>2511494.25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>
      <c r="A86" s="4" t="s">
        <v>31</v>
      </c>
      <c r="B86" s="5">
        <v>32</v>
      </c>
      <c r="C86" s="5" t="s">
        <v>13</v>
      </c>
      <c r="D86" s="5">
        <v>191</v>
      </c>
      <c r="E86" s="5" t="s">
        <v>8</v>
      </c>
      <c r="F86" s="5">
        <v>51</v>
      </c>
      <c r="G86" s="7"/>
      <c r="H86" s="7"/>
      <c r="I86" s="7"/>
      <c r="J86" s="7"/>
      <c r="K86" s="123" t="str">
        <f t="shared" si="1"/>
        <v xml:space="preserve"> 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>
      <c r="A87" s="4" t="s">
        <v>31</v>
      </c>
      <c r="B87" s="5">
        <v>32</v>
      </c>
      <c r="C87" s="5" t="s">
        <v>14</v>
      </c>
      <c r="D87" s="5">
        <v>195</v>
      </c>
      <c r="E87" s="5" t="s">
        <v>8</v>
      </c>
      <c r="F87" s="5">
        <v>51</v>
      </c>
      <c r="G87" s="5">
        <v>92609</v>
      </c>
      <c r="H87" s="5">
        <v>108406</v>
      </c>
      <c r="I87" s="5">
        <v>100000</v>
      </c>
      <c r="J87" s="5">
        <v>100000</v>
      </c>
      <c r="K87" s="123">
        <f t="shared" si="1"/>
        <v>100253.75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>
      <c r="A88" s="4" t="s">
        <v>31</v>
      </c>
      <c r="B88" s="5">
        <v>32</v>
      </c>
      <c r="C88" s="5" t="s">
        <v>15</v>
      </c>
      <c r="D88" s="5">
        <v>242</v>
      </c>
      <c r="E88" s="5" t="s">
        <v>8</v>
      </c>
      <c r="F88" s="5">
        <v>51</v>
      </c>
      <c r="G88" s="5">
        <v>253953</v>
      </c>
      <c r="H88" s="5">
        <v>164000</v>
      </c>
      <c r="I88" s="5">
        <v>160000</v>
      </c>
      <c r="J88" s="5">
        <v>160000</v>
      </c>
      <c r="K88" s="123">
        <f t="shared" si="1"/>
        <v>184488.25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>
      <c r="A89" s="4" t="s">
        <v>31</v>
      </c>
      <c r="B89" s="5">
        <v>32</v>
      </c>
      <c r="C89" s="5" t="s">
        <v>16</v>
      </c>
      <c r="D89" s="5">
        <v>201</v>
      </c>
      <c r="E89" s="5" t="s">
        <v>8</v>
      </c>
      <c r="F89" s="5">
        <v>51</v>
      </c>
      <c r="G89" s="7"/>
      <c r="H89" s="7"/>
      <c r="I89" s="7"/>
      <c r="J89" s="7"/>
      <c r="K89" s="123" t="str">
        <f t="shared" si="1"/>
        <v xml:space="preserve"> 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>
      <c r="A90" s="4" t="s">
        <v>31</v>
      </c>
      <c r="B90" s="5">
        <v>32</v>
      </c>
      <c r="C90" s="5" t="s">
        <v>17</v>
      </c>
      <c r="D90" s="5">
        <v>56</v>
      </c>
      <c r="E90" s="5" t="s">
        <v>8</v>
      </c>
      <c r="F90" s="5">
        <v>51</v>
      </c>
      <c r="G90" s="5">
        <v>1050396</v>
      </c>
      <c r="H90" s="5">
        <v>1249489</v>
      </c>
      <c r="I90" s="5">
        <v>1200000</v>
      </c>
      <c r="J90" s="5">
        <v>1200000</v>
      </c>
      <c r="K90" s="123">
        <f t="shared" si="1"/>
        <v>1174971.25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>
      <c r="A91" s="4" t="s">
        <v>31</v>
      </c>
      <c r="B91" s="5">
        <v>32</v>
      </c>
      <c r="C91" s="5" t="s">
        <v>18</v>
      </c>
      <c r="D91" s="5">
        <v>79</v>
      </c>
      <c r="E91" s="5" t="s">
        <v>8</v>
      </c>
      <c r="F91" s="5">
        <v>51</v>
      </c>
      <c r="G91" s="5">
        <v>60000</v>
      </c>
      <c r="H91" s="5">
        <v>60000</v>
      </c>
      <c r="I91" s="5">
        <v>60000</v>
      </c>
      <c r="J91" s="5">
        <v>60000</v>
      </c>
      <c r="K91" s="123">
        <f t="shared" si="1"/>
        <v>60000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>
      <c r="A92" s="4" t="s">
        <v>31</v>
      </c>
      <c r="B92" s="5">
        <v>32</v>
      </c>
      <c r="C92" s="5" t="s">
        <v>19</v>
      </c>
      <c r="D92" s="5">
        <v>197</v>
      </c>
      <c r="E92" s="5" t="s">
        <v>8</v>
      </c>
      <c r="F92" s="5">
        <v>51</v>
      </c>
      <c r="G92" s="7"/>
      <c r="H92" s="7"/>
      <c r="I92" s="7"/>
      <c r="J92" s="7"/>
      <c r="K92" s="123" t="str">
        <f t="shared" si="1"/>
        <v xml:space="preserve"> 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>
      <c r="A93" s="4" t="s">
        <v>31</v>
      </c>
      <c r="B93" s="5">
        <v>32</v>
      </c>
      <c r="C93" s="5" t="s">
        <v>20</v>
      </c>
      <c r="D93" s="5">
        <v>489</v>
      </c>
      <c r="E93" s="5" t="s">
        <v>8</v>
      </c>
      <c r="F93" s="5">
        <v>51</v>
      </c>
      <c r="G93" s="5">
        <v>1355660</v>
      </c>
      <c r="H93" s="5">
        <v>1400000</v>
      </c>
      <c r="I93" s="5">
        <v>1400000</v>
      </c>
      <c r="J93" s="5">
        <v>1400000</v>
      </c>
      <c r="K93" s="123">
        <f t="shared" si="1"/>
        <v>1388915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>
      <c r="A94" s="4" t="s">
        <v>31</v>
      </c>
      <c r="B94" s="5">
        <v>32</v>
      </c>
      <c r="C94" s="5" t="s">
        <v>21</v>
      </c>
      <c r="D94" s="5">
        <v>27</v>
      </c>
      <c r="E94" s="5" t="s">
        <v>8</v>
      </c>
      <c r="F94" s="5">
        <v>51</v>
      </c>
      <c r="G94" s="5">
        <v>58369</v>
      </c>
      <c r="H94" s="5">
        <v>64525</v>
      </c>
      <c r="I94" s="5">
        <v>65000</v>
      </c>
      <c r="J94" s="5">
        <v>65000</v>
      </c>
      <c r="K94" s="123">
        <f t="shared" si="1"/>
        <v>63223.5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>
      <c r="A95" s="4" t="s">
        <v>31</v>
      </c>
      <c r="B95" s="5">
        <v>32</v>
      </c>
      <c r="C95" s="5" t="s">
        <v>22</v>
      </c>
      <c r="D95" s="5">
        <v>83</v>
      </c>
      <c r="E95" s="5" t="s">
        <v>8</v>
      </c>
      <c r="F95" s="5">
        <v>51</v>
      </c>
      <c r="G95" s="5">
        <v>523484</v>
      </c>
      <c r="H95" s="5">
        <v>600000</v>
      </c>
      <c r="I95" s="5">
        <v>600000</v>
      </c>
      <c r="J95" s="5">
        <v>600000</v>
      </c>
      <c r="K95" s="123">
        <f t="shared" si="1"/>
        <v>580871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>
      <c r="A96" s="4" t="s">
        <v>31</v>
      </c>
      <c r="B96" s="5">
        <v>32</v>
      </c>
      <c r="C96" s="5" t="s">
        <v>23</v>
      </c>
      <c r="D96" s="5">
        <v>122</v>
      </c>
      <c r="E96" s="5" t="s">
        <v>8</v>
      </c>
      <c r="F96" s="5">
        <v>51</v>
      </c>
      <c r="G96" s="5">
        <v>206447</v>
      </c>
      <c r="H96" s="5">
        <v>221342</v>
      </c>
      <c r="I96" s="5">
        <v>200000</v>
      </c>
      <c r="J96" s="5">
        <v>200000</v>
      </c>
      <c r="K96" s="123">
        <f t="shared" si="1"/>
        <v>206947.25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>
      <c r="A97" s="4" t="s">
        <v>31</v>
      </c>
      <c r="B97" s="5">
        <v>32</v>
      </c>
      <c r="C97" s="5" t="s">
        <v>24</v>
      </c>
      <c r="D97" s="5">
        <v>15</v>
      </c>
      <c r="E97" s="5" t="s">
        <v>8</v>
      </c>
      <c r="F97" s="5">
        <v>51</v>
      </c>
      <c r="G97" s="5">
        <v>400</v>
      </c>
      <c r="H97" s="5">
        <v>400</v>
      </c>
      <c r="I97" s="5">
        <v>400</v>
      </c>
      <c r="J97" s="5">
        <v>400</v>
      </c>
      <c r="K97" s="123">
        <f t="shared" si="1"/>
        <v>400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>
      <c r="A98" s="4" t="s">
        <v>31</v>
      </c>
      <c r="B98" s="5">
        <v>32</v>
      </c>
      <c r="C98" s="5" t="s">
        <v>25</v>
      </c>
      <c r="D98" s="5">
        <v>137</v>
      </c>
      <c r="E98" s="5" t="s">
        <v>8</v>
      </c>
      <c r="F98" s="5">
        <v>51</v>
      </c>
      <c r="G98" s="5">
        <v>343270</v>
      </c>
      <c r="H98" s="5">
        <v>366808</v>
      </c>
      <c r="I98" s="5">
        <v>350000</v>
      </c>
      <c r="J98" s="5">
        <v>350000</v>
      </c>
      <c r="K98" s="123">
        <f t="shared" si="1"/>
        <v>352519.5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>
      <c r="A99" s="4" t="s">
        <v>32</v>
      </c>
      <c r="B99" s="5">
        <v>37</v>
      </c>
      <c r="C99" s="5" t="s">
        <v>7</v>
      </c>
      <c r="D99" s="5">
        <v>486</v>
      </c>
      <c r="E99" s="5" t="s">
        <v>8</v>
      </c>
      <c r="F99" s="5">
        <v>51</v>
      </c>
      <c r="G99" s="5">
        <v>112000</v>
      </c>
      <c r="H99" s="5">
        <v>115000</v>
      </c>
      <c r="I99" s="5">
        <v>120000</v>
      </c>
      <c r="J99" s="5">
        <v>120000</v>
      </c>
      <c r="K99" s="123">
        <f t="shared" si="1"/>
        <v>116750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>
      <c r="A100" s="4" t="s">
        <v>32</v>
      </c>
      <c r="B100" s="5">
        <v>37</v>
      </c>
      <c r="C100" s="5" t="s">
        <v>10</v>
      </c>
      <c r="D100" s="5">
        <v>176</v>
      </c>
      <c r="E100" s="5" t="s">
        <v>8</v>
      </c>
      <c r="F100" s="5">
        <v>51</v>
      </c>
      <c r="G100" s="7"/>
      <c r="H100" s="7"/>
      <c r="I100" s="7"/>
      <c r="J100" s="7"/>
      <c r="K100" s="123" t="str">
        <f t="shared" si="1"/>
        <v xml:space="preserve"> 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>
      <c r="A101" s="4" t="s">
        <v>32</v>
      </c>
      <c r="B101" s="5">
        <v>37</v>
      </c>
      <c r="C101" s="5" t="s">
        <v>12</v>
      </c>
      <c r="D101" s="5">
        <v>125</v>
      </c>
      <c r="E101" s="5" t="s">
        <v>8</v>
      </c>
      <c r="F101" s="5">
        <v>51</v>
      </c>
      <c r="G101" s="5">
        <v>578200</v>
      </c>
      <c r="H101" s="5">
        <v>572000</v>
      </c>
      <c r="I101" s="5">
        <v>597843</v>
      </c>
      <c r="J101" s="5">
        <v>621757</v>
      </c>
      <c r="K101" s="123">
        <f t="shared" si="1"/>
        <v>592450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>
      <c r="A102" s="4" t="s">
        <v>32</v>
      </c>
      <c r="B102" s="5">
        <v>37</v>
      </c>
      <c r="C102" s="5" t="s">
        <v>13</v>
      </c>
      <c r="D102" s="5">
        <v>191</v>
      </c>
      <c r="E102" s="5" t="s">
        <v>8</v>
      </c>
      <c r="F102" s="5">
        <v>51</v>
      </c>
      <c r="G102" s="7"/>
      <c r="H102" s="7"/>
      <c r="I102" s="7"/>
      <c r="J102" s="7"/>
      <c r="K102" s="123" t="str">
        <f t="shared" si="1"/>
        <v xml:space="preserve"> 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>
      <c r="A103" s="4" t="s">
        <v>32</v>
      </c>
      <c r="B103" s="5">
        <v>37</v>
      </c>
      <c r="C103" s="5" t="s">
        <v>14</v>
      </c>
      <c r="D103" s="5">
        <v>195</v>
      </c>
      <c r="E103" s="5" t="s">
        <v>8</v>
      </c>
      <c r="F103" s="5">
        <v>51</v>
      </c>
      <c r="G103" s="7"/>
      <c r="H103" s="7"/>
      <c r="I103" s="7"/>
      <c r="J103" s="7"/>
      <c r="K103" s="123" t="str">
        <f t="shared" si="1"/>
        <v xml:space="preserve"> 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>
      <c r="A104" s="4" t="s">
        <v>32</v>
      </c>
      <c r="B104" s="5">
        <v>37</v>
      </c>
      <c r="C104" s="5" t="s">
        <v>15</v>
      </c>
      <c r="D104" s="5">
        <v>242</v>
      </c>
      <c r="E104" s="5" t="s">
        <v>8</v>
      </c>
      <c r="F104" s="5">
        <v>51</v>
      </c>
      <c r="G104" s="5">
        <v>145400</v>
      </c>
      <c r="H104" s="5">
        <v>146100</v>
      </c>
      <c r="I104" s="5">
        <v>156374</v>
      </c>
      <c r="J104" s="5">
        <v>159501</v>
      </c>
      <c r="K104" s="123">
        <f t="shared" si="1"/>
        <v>151843.75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>
      <c r="A105" s="4" t="s">
        <v>32</v>
      </c>
      <c r="B105" s="5">
        <v>37</v>
      </c>
      <c r="C105" s="5" t="s">
        <v>16</v>
      </c>
      <c r="D105" s="5">
        <v>201</v>
      </c>
      <c r="E105" s="5" t="s">
        <v>8</v>
      </c>
      <c r="F105" s="5">
        <v>51</v>
      </c>
      <c r="G105" s="7"/>
      <c r="H105" s="7"/>
      <c r="I105" s="7"/>
      <c r="J105" s="7"/>
      <c r="K105" s="123" t="str">
        <f t="shared" si="1"/>
        <v xml:space="preserve"> 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>
      <c r="A106" s="4" t="s">
        <v>32</v>
      </c>
      <c r="B106" s="5">
        <v>37</v>
      </c>
      <c r="C106" s="5" t="s">
        <v>17</v>
      </c>
      <c r="D106" s="5">
        <v>56</v>
      </c>
      <c r="E106" s="5" t="s">
        <v>8</v>
      </c>
      <c r="F106" s="5">
        <v>51</v>
      </c>
      <c r="G106" s="5">
        <v>131000</v>
      </c>
      <c r="H106" s="5">
        <v>131000</v>
      </c>
      <c r="I106" s="5">
        <v>139776</v>
      </c>
      <c r="J106" s="5">
        <v>146765</v>
      </c>
      <c r="K106" s="123">
        <f t="shared" si="1"/>
        <v>137135.25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>
      <c r="A107" s="4" t="s">
        <v>32</v>
      </c>
      <c r="B107" s="5">
        <v>37</v>
      </c>
      <c r="C107" s="5" t="s">
        <v>18</v>
      </c>
      <c r="D107" s="5">
        <v>79</v>
      </c>
      <c r="E107" s="5" t="s">
        <v>8</v>
      </c>
      <c r="F107" s="5">
        <v>51</v>
      </c>
      <c r="G107" s="5">
        <v>10000</v>
      </c>
      <c r="H107" s="5">
        <v>10000</v>
      </c>
      <c r="I107" s="5">
        <v>10000</v>
      </c>
      <c r="J107" s="5">
        <v>10000</v>
      </c>
      <c r="K107" s="123">
        <f t="shared" si="1"/>
        <v>10000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>
      <c r="A108" s="4" t="s">
        <v>32</v>
      </c>
      <c r="B108" s="5">
        <v>37</v>
      </c>
      <c r="C108" s="5" t="s">
        <v>19</v>
      </c>
      <c r="D108" s="5">
        <v>197</v>
      </c>
      <c r="E108" s="5" t="s">
        <v>8</v>
      </c>
      <c r="F108" s="5">
        <v>51</v>
      </c>
      <c r="G108" s="7"/>
      <c r="H108" s="7"/>
      <c r="I108" s="7"/>
      <c r="J108" s="7"/>
      <c r="K108" s="123" t="str">
        <f t="shared" si="1"/>
        <v xml:space="preserve"> 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>
      <c r="A109" s="4" t="s">
        <v>32</v>
      </c>
      <c r="B109" s="5">
        <v>37</v>
      </c>
      <c r="C109" s="5" t="s">
        <v>20</v>
      </c>
      <c r="D109" s="5">
        <v>489</v>
      </c>
      <c r="E109" s="5" t="s">
        <v>8</v>
      </c>
      <c r="F109" s="5">
        <v>51</v>
      </c>
      <c r="G109" s="5">
        <v>81000</v>
      </c>
      <c r="H109" s="5">
        <v>81000</v>
      </c>
      <c r="I109" s="5">
        <v>82000</v>
      </c>
      <c r="J109" s="5">
        <v>82000</v>
      </c>
      <c r="K109" s="123">
        <f t="shared" si="1"/>
        <v>81500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>
      <c r="A110" s="4" t="s">
        <v>32</v>
      </c>
      <c r="B110" s="5">
        <v>37</v>
      </c>
      <c r="C110" s="5" t="s">
        <v>21</v>
      </c>
      <c r="D110" s="5">
        <v>27</v>
      </c>
      <c r="E110" s="5" t="s">
        <v>8</v>
      </c>
      <c r="F110" s="5">
        <v>51</v>
      </c>
      <c r="G110" s="5">
        <v>46200</v>
      </c>
      <c r="H110" s="5">
        <v>40000</v>
      </c>
      <c r="I110" s="5">
        <v>37595</v>
      </c>
      <c r="J110" s="5">
        <v>37971</v>
      </c>
      <c r="K110" s="123">
        <f t="shared" si="1"/>
        <v>40441.5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>
      <c r="A111" s="4" t="s">
        <v>32</v>
      </c>
      <c r="B111" s="5">
        <v>37</v>
      </c>
      <c r="C111" s="5" t="s">
        <v>22</v>
      </c>
      <c r="D111" s="5">
        <v>83</v>
      </c>
      <c r="E111" s="5" t="s">
        <v>8</v>
      </c>
      <c r="F111" s="5">
        <v>51</v>
      </c>
      <c r="G111" s="5">
        <v>43000</v>
      </c>
      <c r="H111" s="5">
        <v>45000</v>
      </c>
      <c r="I111" s="5">
        <v>49199</v>
      </c>
      <c r="J111" s="5">
        <v>40791</v>
      </c>
      <c r="K111" s="123">
        <f t="shared" si="1"/>
        <v>44497.5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>
      <c r="A112" s="4" t="s">
        <v>32</v>
      </c>
      <c r="B112" s="5">
        <v>37</v>
      </c>
      <c r="C112" s="5" t="s">
        <v>23</v>
      </c>
      <c r="D112" s="5">
        <v>122</v>
      </c>
      <c r="E112" s="5" t="s">
        <v>8</v>
      </c>
      <c r="F112" s="5">
        <v>51</v>
      </c>
      <c r="G112" s="7"/>
      <c r="H112" s="7"/>
      <c r="I112" s="7"/>
      <c r="J112" s="7"/>
      <c r="K112" s="123" t="str">
        <f t="shared" si="1"/>
        <v xml:space="preserve"> 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>
      <c r="A113" s="4" t="s">
        <v>32</v>
      </c>
      <c r="B113" s="5">
        <v>37</v>
      </c>
      <c r="C113" s="5" t="s">
        <v>24</v>
      </c>
      <c r="D113" s="5">
        <v>15</v>
      </c>
      <c r="E113" s="5" t="s">
        <v>8</v>
      </c>
      <c r="F113" s="5">
        <v>51</v>
      </c>
      <c r="G113" s="7"/>
      <c r="H113" s="7"/>
      <c r="I113" s="7"/>
      <c r="J113" s="7"/>
      <c r="K113" s="123" t="str">
        <f t="shared" si="1"/>
        <v xml:space="preserve"> 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>
      <c r="A114" s="4" t="s">
        <v>32</v>
      </c>
      <c r="B114" s="5">
        <v>37</v>
      </c>
      <c r="C114" s="5" t="s">
        <v>25</v>
      </c>
      <c r="D114" s="5">
        <v>137</v>
      </c>
      <c r="E114" s="5" t="s">
        <v>8</v>
      </c>
      <c r="F114" s="5">
        <v>51</v>
      </c>
      <c r="G114" s="5">
        <v>350000</v>
      </c>
      <c r="H114" s="5">
        <v>370000</v>
      </c>
      <c r="I114" s="5">
        <v>370000</v>
      </c>
      <c r="J114" s="5">
        <v>370000</v>
      </c>
      <c r="K114" s="123">
        <f t="shared" si="1"/>
        <v>365000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>
      <c r="A115" s="4" t="s">
        <v>33</v>
      </c>
      <c r="B115" s="5">
        <v>39</v>
      </c>
      <c r="C115" s="5" t="s">
        <v>7</v>
      </c>
      <c r="D115" s="5">
        <v>486</v>
      </c>
      <c r="E115" s="5" t="s">
        <v>8</v>
      </c>
      <c r="F115" s="5">
        <v>51</v>
      </c>
      <c r="G115" s="7"/>
      <c r="H115" s="7"/>
      <c r="I115" s="7"/>
      <c r="J115" s="7"/>
      <c r="K115" s="123" t="str">
        <f t="shared" si="1"/>
        <v xml:space="preserve"> 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>
      <c r="A116" s="4" t="s">
        <v>33</v>
      </c>
      <c r="B116" s="5">
        <v>39</v>
      </c>
      <c r="C116" s="5" t="s">
        <v>10</v>
      </c>
      <c r="D116" s="5">
        <v>176</v>
      </c>
      <c r="E116" s="5" t="s">
        <v>8</v>
      </c>
      <c r="F116" s="5">
        <v>51</v>
      </c>
      <c r="G116" s="5">
        <v>78000</v>
      </c>
      <c r="H116" s="5">
        <v>78000</v>
      </c>
      <c r="I116" s="5">
        <v>65384</v>
      </c>
      <c r="J116" s="5">
        <v>62992</v>
      </c>
      <c r="K116" s="123">
        <f t="shared" si="1"/>
        <v>71094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>
      <c r="A117" s="4" t="s">
        <v>33</v>
      </c>
      <c r="B117" s="5">
        <v>39</v>
      </c>
      <c r="C117" s="5" t="s">
        <v>12</v>
      </c>
      <c r="D117" s="5">
        <v>125</v>
      </c>
      <c r="E117" s="5" t="s">
        <v>8</v>
      </c>
      <c r="F117" s="5">
        <v>51</v>
      </c>
      <c r="G117" s="5">
        <v>300000</v>
      </c>
      <c r="H117" s="5">
        <v>280000</v>
      </c>
      <c r="I117" s="5">
        <v>249564</v>
      </c>
      <c r="J117" s="5">
        <v>161187</v>
      </c>
      <c r="K117" s="123">
        <f t="shared" si="1"/>
        <v>247687.75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>
      <c r="A118" s="4" t="s">
        <v>33</v>
      </c>
      <c r="B118" s="5">
        <v>39</v>
      </c>
      <c r="C118" s="5" t="s">
        <v>13</v>
      </c>
      <c r="D118" s="5">
        <v>191</v>
      </c>
      <c r="E118" s="5" t="s">
        <v>8</v>
      </c>
      <c r="F118" s="5">
        <v>51</v>
      </c>
      <c r="G118" s="7"/>
      <c r="H118" s="7"/>
      <c r="I118" s="7"/>
      <c r="J118" s="7"/>
      <c r="K118" s="123" t="str">
        <f t="shared" si="1"/>
        <v xml:space="preserve"> 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>
      <c r="A119" s="4" t="s">
        <v>33</v>
      </c>
      <c r="B119" s="5">
        <v>39</v>
      </c>
      <c r="C119" s="5" t="s">
        <v>14</v>
      </c>
      <c r="D119" s="5">
        <v>195</v>
      </c>
      <c r="E119" s="5" t="s">
        <v>8</v>
      </c>
      <c r="F119" s="5">
        <v>51</v>
      </c>
      <c r="G119" s="7"/>
      <c r="H119" s="7"/>
      <c r="I119" s="7"/>
      <c r="J119" s="7"/>
      <c r="K119" s="123" t="str">
        <f t="shared" si="1"/>
        <v xml:space="preserve"> 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>
      <c r="A120" s="4" t="s">
        <v>33</v>
      </c>
      <c r="B120" s="5">
        <v>39</v>
      </c>
      <c r="C120" s="5" t="s">
        <v>15</v>
      </c>
      <c r="D120" s="5">
        <v>242</v>
      </c>
      <c r="E120" s="5" t="s">
        <v>8</v>
      </c>
      <c r="F120" s="5">
        <v>51</v>
      </c>
      <c r="G120" s="5">
        <v>450000</v>
      </c>
      <c r="H120" s="5">
        <v>450000</v>
      </c>
      <c r="I120" s="5">
        <v>222276</v>
      </c>
      <c r="J120" s="5">
        <v>403210</v>
      </c>
      <c r="K120" s="123">
        <f t="shared" si="1"/>
        <v>381371.5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>
      <c r="A121" s="4" t="s">
        <v>33</v>
      </c>
      <c r="B121" s="5">
        <v>39</v>
      </c>
      <c r="C121" s="5" t="s">
        <v>16</v>
      </c>
      <c r="D121" s="5">
        <v>201</v>
      </c>
      <c r="E121" s="5" t="s">
        <v>8</v>
      </c>
      <c r="F121" s="5">
        <v>51</v>
      </c>
      <c r="G121" s="7"/>
      <c r="H121" s="7"/>
      <c r="I121" s="7"/>
      <c r="J121" s="7"/>
      <c r="K121" s="123" t="str">
        <f t="shared" si="1"/>
        <v xml:space="preserve"> 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>
      <c r="A122" s="4" t="s">
        <v>33</v>
      </c>
      <c r="B122" s="5">
        <v>39</v>
      </c>
      <c r="C122" s="5" t="s">
        <v>17</v>
      </c>
      <c r="D122" s="5">
        <v>56</v>
      </c>
      <c r="E122" s="5" t="s">
        <v>8</v>
      </c>
      <c r="F122" s="5">
        <v>51</v>
      </c>
      <c r="G122" s="5">
        <v>201305</v>
      </c>
      <c r="H122" s="5">
        <v>183946</v>
      </c>
      <c r="I122" s="5">
        <v>201257</v>
      </c>
      <c r="J122" s="5">
        <v>225993</v>
      </c>
      <c r="K122" s="123">
        <f t="shared" si="1"/>
        <v>203125.25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>
      <c r="A123" s="4" t="s">
        <v>33</v>
      </c>
      <c r="B123" s="5">
        <v>39</v>
      </c>
      <c r="C123" s="5" t="s">
        <v>18</v>
      </c>
      <c r="D123" s="5">
        <v>79</v>
      </c>
      <c r="E123" s="5" t="s">
        <v>8</v>
      </c>
      <c r="F123" s="5">
        <v>51</v>
      </c>
      <c r="G123" s="5">
        <v>578303</v>
      </c>
      <c r="H123" s="5">
        <v>589754</v>
      </c>
      <c r="I123" s="5">
        <v>495486</v>
      </c>
      <c r="J123" s="5">
        <v>523162</v>
      </c>
      <c r="K123" s="123">
        <f t="shared" si="1"/>
        <v>546676.25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>
      <c r="A124" s="4" t="s">
        <v>33</v>
      </c>
      <c r="B124" s="5">
        <v>39</v>
      </c>
      <c r="C124" s="5" t="s">
        <v>19</v>
      </c>
      <c r="D124" s="5">
        <v>197</v>
      </c>
      <c r="E124" s="5" t="s">
        <v>8</v>
      </c>
      <c r="F124" s="5">
        <v>51</v>
      </c>
      <c r="G124" s="7"/>
      <c r="H124" s="7"/>
      <c r="I124" s="7"/>
      <c r="J124" s="7"/>
      <c r="K124" s="123" t="str">
        <f t="shared" si="1"/>
        <v xml:space="preserve"> 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>
      <c r="A125" s="4" t="s">
        <v>33</v>
      </c>
      <c r="B125" s="5">
        <v>39</v>
      </c>
      <c r="C125" s="5" t="s">
        <v>20</v>
      </c>
      <c r="D125" s="5">
        <v>489</v>
      </c>
      <c r="E125" s="5" t="s">
        <v>8</v>
      </c>
      <c r="F125" s="5">
        <v>51</v>
      </c>
      <c r="G125" s="7"/>
      <c r="H125" s="7"/>
      <c r="I125" s="7"/>
      <c r="J125" s="7"/>
      <c r="K125" s="123" t="str">
        <f t="shared" si="1"/>
        <v xml:space="preserve"> 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>
      <c r="A126" s="4" t="s">
        <v>33</v>
      </c>
      <c r="B126" s="5">
        <v>39</v>
      </c>
      <c r="C126" s="5" t="s">
        <v>21</v>
      </c>
      <c r="D126" s="5">
        <v>27</v>
      </c>
      <c r="E126" s="5" t="s">
        <v>8</v>
      </c>
      <c r="F126" s="5">
        <v>51</v>
      </c>
      <c r="G126" s="5">
        <v>148702</v>
      </c>
      <c r="H126" s="5">
        <v>106572</v>
      </c>
      <c r="I126" s="5">
        <v>106379</v>
      </c>
      <c r="J126" s="5">
        <v>169764</v>
      </c>
      <c r="K126" s="123">
        <f t="shared" si="1"/>
        <v>132854.25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>
      <c r="A127" s="4" t="s">
        <v>33</v>
      </c>
      <c r="B127" s="5">
        <v>39</v>
      </c>
      <c r="C127" s="5" t="s">
        <v>22</v>
      </c>
      <c r="D127" s="5">
        <v>83</v>
      </c>
      <c r="E127" s="5" t="s">
        <v>8</v>
      </c>
      <c r="F127" s="5">
        <v>51</v>
      </c>
      <c r="G127" s="5">
        <v>582565</v>
      </c>
      <c r="H127" s="5">
        <v>693579</v>
      </c>
      <c r="I127" s="5">
        <v>576571</v>
      </c>
      <c r="J127" s="5">
        <v>685430</v>
      </c>
      <c r="K127" s="123">
        <f t="shared" si="1"/>
        <v>634536.25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>
      <c r="A128" s="4" t="s">
        <v>33</v>
      </c>
      <c r="B128" s="5">
        <v>39</v>
      </c>
      <c r="C128" s="5" t="s">
        <v>23</v>
      </c>
      <c r="D128" s="5">
        <v>122</v>
      </c>
      <c r="E128" s="5" t="s">
        <v>8</v>
      </c>
      <c r="F128" s="5">
        <v>51</v>
      </c>
      <c r="G128" s="5">
        <v>64000</v>
      </c>
      <c r="H128" s="5">
        <v>64000</v>
      </c>
      <c r="I128" s="5">
        <v>65000</v>
      </c>
      <c r="J128" s="5">
        <v>75000</v>
      </c>
      <c r="K128" s="123">
        <f t="shared" si="1"/>
        <v>67000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>
      <c r="A129" s="4" t="s">
        <v>33</v>
      </c>
      <c r="B129" s="5">
        <v>39</v>
      </c>
      <c r="C129" s="5" t="s">
        <v>24</v>
      </c>
      <c r="D129" s="5">
        <v>15</v>
      </c>
      <c r="E129" s="5" t="s">
        <v>8</v>
      </c>
      <c r="F129" s="5">
        <v>51</v>
      </c>
      <c r="G129" s="5">
        <v>3603</v>
      </c>
      <c r="H129" s="5">
        <v>1865</v>
      </c>
      <c r="I129" s="5">
        <v>8393</v>
      </c>
      <c r="J129" s="5">
        <v>8100</v>
      </c>
      <c r="K129" s="123">
        <f t="shared" si="1"/>
        <v>5490.25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>
      <c r="A130" s="4" t="s">
        <v>33</v>
      </c>
      <c r="B130" s="5">
        <v>39</v>
      </c>
      <c r="C130" s="5" t="s">
        <v>25</v>
      </c>
      <c r="D130" s="5">
        <v>137</v>
      </c>
      <c r="E130" s="5" t="s">
        <v>8</v>
      </c>
      <c r="F130" s="5">
        <v>51</v>
      </c>
      <c r="G130" s="5">
        <v>250000</v>
      </c>
      <c r="H130" s="5">
        <v>275000</v>
      </c>
      <c r="I130" s="5">
        <v>320000</v>
      </c>
      <c r="J130" s="5">
        <v>405000</v>
      </c>
      <c r="K130" s="123">
        <f t="shared" si="1"/>
        <v>312500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>
      <c r="A131" s="4" t="s">
        <v>34</v>
      </c>
      <c r="B131" s="5">
        <v>46</v>
      </c>
      <c r="C131" s="5" t="s">
        <v>7</v>
      </c>
      <c r="D131" s="5">
        <v>486</v>
      </c>
      <c r="E131" s="5" t="s">
        <v>8</v>
      </c>
      <c r="F131" s="5">
        <v>51</v>
      </c>
      <c r="G131" s="5">
        <v>88000</v>
      </c>
      <c r="H131" s="5">
        <v>88000</v>
      </c>
      <c r="I131" s="5">
        <v>87000</v>
      </c>
      <c r="J131" s="5">
        <v>88000</v>
      </c>
      <c r="K131" s="123">
        <f t="shared" si="1"/>
        <v>87750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>
      <c r="A132" s="4" t="s">
        <v>34</v>
      </c>
      <c r="B132" s="5">
        <v>46</v>
      </c>
      <c r="C132" s="5" t="s">
        <v>10</v>
      </c>
      <c r="D132" s="5">
        <v>176</v>
      </c>
      <c r="E132" s="5" t="s">
        <v>8</v>
      </c>
      <c r="F132" s="5">
        <v>51</v>
      </c>
      <c r="G132" s="5">
        <v>3500</v>
      </c>
      <c r="H132" s="5">
        <v>3600</v>
      </c>
      <c r="I132" s="5">
        <v>3500</v>
      </c>
      <c r="J132" s="5">
        <v>3600</v>
      </c>
      <c r="K132" s="123">
        <f t="shared" ref="K132:K195" si="2">IF(ISERROR(AVERAGE(G132:J132))," ",AVERAGE(G132:J132))</f>
        <v>3550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>
      <c r="A133" s="4" t="s">
        <v>34</v>
      </c>
      <c r="B133" s="5">
        <v>46</v>
      </c>
      <c r="C133" s="5" t="s">
        <v>12</v>
      </c>
      <c r="D133" s="5">
        <v>125</v>
      </c>
      <c r="E133" s="5" t="s">
        <v>8</v>
      </c>
      <c r="F133" s="5">
        <v>51</v>
      </c>
      <c r="G133" s="5">
        <v>935000</v>
      </c>
      <c r="H133" s="5">
        <v>1000000</v>
      </c>
      <c r="I133" s="5">
        <v>950000</v>
      </c>
      <c r="J133" s="5">
        <v>1000000</v>
      </c>
      <c r="K133" s="123">
        <f t="shared" si="2"/>
        <v>971250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>
      <c r="A134" s="4" t="s">
        <v>34</v>
      </c>
      <c r="B134" s="5">
        <v>46</v>
      </c>
      <c r="C134" s="5" t="s">
        <v>13</v>
      </c>
      <c r="D134" s="5">
        <v>191</v>
      </c>
      <c r="E134" s="5" t="s">
        <v>8</v>
      </c>
      <c r="F134" s="5">
        <v>51</v>
      </c>
      <c r="G134" s="7"/>
      <c r="H134" s="7"/>
      <c r="I134" s="7"/>
      <c r="J134" s="7"/>
      <c r="K134" s="123" t="str">
        <f t="shared" si="2"/>
        <v xml:space="preserve"> 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>
      <c r="A135" s="4" t="s">
        <v>34</v>
      </c>
      <c r="B135" s="5">
        <v>46</v>
      </c>
      <c r="C135" s="5" t="s">
        <v>14</v>
      </c>
      <c r="D135" s="5">
        <v>195</v>
      </c>
      <c r="E135" s="5" t="s">
        <v>8</v>
      </c>
      <c r="F135" s="5">
        <v>51</v>
      </c>
      <c r="G135" s="7"/>
      <c r="H135" s="7"/>
      <c r="I135" s="7"/>
      <c r="J135" s="7"/>
      <c r="K135" s="123" t="str">
        <f t="shared" si="2"/>
        <v xml:space="preserve"> 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>
      <c r="A136" s="4" t="s">
        <v>34</v>
      </c>
      <c r="B136" s="5">
        <v>46</v>
      </c>
      <c r="C136" s="5" t="s">
        <v>15</v>
      </c>
      <c r="D136" s="5">
        <v>242</v>
      </c>
      <c r="E136" s="5" t="s">
        <v>8</v>
      </c>
      <c r="F136" s="5">
        <v>51</v>
      </c>
      <c r="G136" s="5">
        <v>25000</v>
      </c>
      <c r="H136" s="5">
        <v>25000</v>
      </c>
      <c r="I136" s="5">
        <v>23000</v>
      </c>
      <c r="J136" s="5">
        <v>23000</v>
      </c>
      <c r="K136" s="123">
        <f t="shared" si="2"/>
        <v>24000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>
      <c r="A137" s="4" t="s">
        <v>34</v>
      </c>
      <c r="B137" s="5">
        <v>46</v>
      </c>
      <c r="C137" s="5" t="s">
        <v>16</v>
      </c>
      <c r="D137" s="5">
        <v>201</v>
      </c>
      <c r="E137" s="5" t="s">
        <v>8</v>
      </c>
      <c r="F137" s="5">
        <v>51</v>
      </c>
      <c r="G137" s="7"/>
      <c r="H137" s="7"/>
      <c r="I137" s="7"/>
      <c r="J137" s="7"/>
      <c r="K137" s="123" t="str">
        <f t="shared" si="2"/>
        <v xml:space="preserve"> 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>
      <c r="A138" s="4" t="s">
        <v>34</v>
      </c>
      <c r="B138" s="5">
        <v>46</v>
      </c>
      <c r="C138" s="5" t="s">
        <v>17</v>
      </c>
      <c r="D138" s="5">
        <v>56</v>
      </c>
      <c r="E138" s="5" t="s">
        <v>8</v>
      </c>
      <c r="F138" s="5">
        <v>51</v>
      </c>
      <c r="G138" s="5">
        <v>8000</v>
      </c>
      <c r="H138" s="5">
        <v>8000</v>
      </c>
      <c r="I138" s="5">
        <v>8000</v>
      </c>
      <c r="J138" s="5">
        <v>8200</v>
      </c>
      <c r="K138" s="123">
        <f t="shared" si="2"/>
        <v>8050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>
      <c r="A139" s="4" t="s">
        <v>34</v>
      </c>
      <c r="B139" s="5">
        <v>46</v>
      </c>
      <c r="C139" s="5" t="s">
        <v>18</v>
      </c>
      <c r="D139" s="5">
        <v>79</v>
      </c>
      <c r="E139" s="5" t="s">
        <v>8</v>
      </c>
      <c r="F139" s="5">
        <v>51</v>
      </c>
      <c r="G139" s="5">
        <v>9500</v>
      </c>
      <c r="H139" s="5">
        <v>9500</v>
      </c>
      <c r="I139" s="5">
        <v>8500</v>
      </c>
      <c r="J139" s="5">
        <v>9500</v>
      </c>
      <c r="K139" s="123">
        <f t="shared" si="2"/>
        <v>9250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>
      <c r="A140" s="4" t="s">
        <v>34</v>
      </c>
      <c r="B140" s="5">
        <v>46</v>
      </c>
      <c r="C140" s="5" t="s">
        <v>19</v>
      </c>
      <c r="D140" s="5">
        <v>197</v>
      </c>
      <c r="E140" s="5" t="s">
        <v>8</v>
      </c>
      <c r="F140" s="5">
        <v>51</v>
      </c>
      <c r="G140" s="7"/>
      <c r="H140" s="7"/>
      <c r="I140" s="7"/>
      <c r="J140" s="7"/>
      <c r="K140" s="123" t="str">
        <f t="shared" si="2"/>
        <v xml:space="preserve"> 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>
      <c r="A141" s="4" t="s">
        <v>34</v>
      </c>
      <c r="B141" s="5">
        <v>46</v>
      </c>
      <c r="C141" s="5" t="s">
        <v>20</v>
      </c>
      <c r="D141" s="5">
        <v>489</v>
      </c>
      <c r="E141" s="5" t="s">
        <v>8</v>
      </c>
      <c r="F141" s="5">
        <v>51</v>
      </c>
      <c r="G141" s="5">
        <v>65000</v>
      </c>
      <c r="H141" s="5">
        <v>65000</v>
      </c>
      <c r="I141" s="5">
        <v>63000</v>
      </c>
      <c r="J141" s="5">
        <v>65000</v>
      </c>
      <c r="K141" s="123">
        <f t="shared" si="2"/>
        <v>64500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>
      <c r="A142" s="4" t="s">
        <v>34</v>
      </c>
      <c r="B142" s="5">
        <v>46</v>
      </c>
      <c r="C142" s="5" t="s">
        <v>21</v>
      </c>
      <c r="D142" s="5">
        <v>27</v>
      </c>
      <c r="E142" s="5" t="s">
        <v>8</v>
      </c>
      <c r="F142" s="5">
        <v>51</v>
      </c>
      <c r="G142" s="5">
        <v>1400</v>
      </c>
      <c r="H142" s="5">
        <v>1400</v>
      </c>
      <c r="I142" s="5">
        <v>1300</v>
      </c>
      <c r="J142" s="5">
        <v>1400</v>
      </c>
      <c r="K142" s="123">
        <f t="shared" si="2"/>
        <v>1375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>
      <c r="A143" s="4" t="s">
        <v>34</v>
      </c>
      <c r="B143" s="5">
        <v>46</v>
      </c>
      <c r="C143" s="5" t="s">
        <v>22</v>
      </c>
      <c r="D143" s="5">
        <v>83</v>
      </c>
      <c r="E143" s="5" t="s">
        <v>8</v>
      </c>
      <c r="F143" s="5">
        <v>51</v>
      </c>
      <c r="G143" s="7"/>
      <c r="H143" s="7"/>
      <c r="I143" s="7"/>
      <c r="J143" s="7"/>
      <c r="K143" s="123" t="str">
        <f t="shared" si="2"/>
        <v xml:space="preserve"> 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>
      <c r="A144" s="4" t="s">
        <v>34</v>
      </c>
      <c r="B144" s="5">
        <v>46</v>
      </c>
      <c r="C144" s="5" t="s">
        <v>23</v>
      </c>
      <c r="D144" s="5">
        <v>122</v>
      </c>
      <c r="E144" s="5" t="s">
        <v>8</v>
      </c>
      <c r="F144" s="5">
        <v>51</v>
      </c>
      <c r="G144" s="5">
        <v>6000</v>
      </c>
      <c r="H144" s="5">
        <v>6000</v>
      </c>
      <c r="I144" s="5">
        <v>5800</v>
      </c>
      <c r="J144" s="5">
        <v>6000</v>
      </c>
      <c r="K144" s="123">
        <f t="shared" si="2"/>
        <v>5950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>
      <c r="A145" s="4" t="s">
        <v>34</v>
      </c>
      <c r="B145" s="5">
        <v>46</v>
      </c>
      <c r="C145" s="5" t="s">
        <v>24</v>
      </c>
      <c r="D145" s="5">
        <v>15</v>
      </c>
      <c r="E145" s="5" t="s">
        <v>8</v>
      </c>
      <c r="F145" s="5">
        <v>51</v>
      </c>
      <c r="G145" s="7"/>
      <c r="H145" s="7"/>
      <c r="I145" s="7"/>
      <c r="J145" s="7"/>
      <c r="K145" s="123" t="str">
        <f t="shared" si="2"/>
        <v xml:space="preserve"> 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>
      <c r="A146" s="4" t="s">
        <v>34</v>
      </c>
      <c r="B146" s="5">
        <v>46</v>
      </c>
      <c r="C146" s="5" t="s">
        <v>25</v>
      </c>
      <c r="D146" s="5">
        <v>137</v>
      </c>
      <c r="E146" s="5" t="s">
        <v>8</v>
      </c>
      <c r="F146" s="5">
        <v>51</v>
      </c>
      <c r="G146" s="5">
        <v>12000</v>
      </c>
      <c r="H146" s="5">
        <v>12000</v>
      </c>
      <c r="I146" s="5">
        <v>11000</v>
      </c>
      <c r="J146" s="5">
        <v>12000</v>
      </c>
      <c r="K146" s="123">
        <f t="shared" si="2"/>
        <v>11750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>
      <c r="A147" s="4" t="s">
        <v>35</v>
      </c>
      <c r="B147" s="5">
        <v>107</v>
      </c>
      <c r="C147" s="5" t="s">
        <v>7</v>
      </c>
      <c r="D147" s="5">
        <v>486</v>
      </c>
      <c r="E147" s="5" t="s">
        <v>8</v>
      </c>
      <c r="F147" s="5">
        <v>51</v>
      </c>
      <c r="G147" s="5">
        <v>304045</v>
      </c>
      <c r="H147" s="5">
        <v>358272</v>
      </c>
      <c r="I147" s="5">
        <v>360000</v>
      </c>
      <c r="J147" s="5">
        <v>360000</v>
      </c>
      <c r="K147" s="123">
        <f t="shared" si="2"/>
        <v>345579.25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>
      <c r="A148" s="4" t="s">
        <v>35</v>
      </c>
      <c r="B148" s="5">
        <v>107</v>
      </c>
      <c r="C148" s="5" t="s">
        <v>10</v>
      </c>
      <c r="D148" s="5">
        <v>176</v>
      </c>
      <c r="E148" s="5" t="s">
        <v>8</v>
      </c>
      <c r="F148" s="5">
        <v>51</v>
      </c>
      <c r="G148" s="5">
        <v>25000</v>
      </c>
      <c r="H148" s="5">
        <v>25133</v>
      </c>
      <c r="I148" s="5">
        <v>25538</v>
      </c>
      <c r="J148" s="5">
        <v>32689</v>
      </c>
      <c r="K148" s="123">
        <f t="shared" si="2"/>
        <v>27090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>
      <c r="A149" s="4" t="s">
        <v>35</v>
      </c>
      <c r="B149" s="5">
        <v>107</v>
      </c>
      <c r="C149" s="5" t="s">
        <v>12</v>
      </c>
      <c r="D149" s="5">
        <v>125</v>
      </c>
      <c r="E149" s="5" t="s">
        <v>8</v>
      </c>
      <c r="F149" s="5">
        <v>51</v>
      </c>
      <c r="G149" s="5">
        <v>2197985</v>
      </c>
      <c r="H149" s="5">
        <v>2267137</v>
      </c>
      <c r="I149" s="5">
        <v>2342158</v>
      </c>
      <c r="J149" s="5">
        <v>2951160</v>
      </c>
      <c r="K149" s="123">
        <f t="shared" si="2"/>
        <v>2439610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>
      <c r="A150" s="4" t="s">
        <v>35</v>
      </c>
      <c r="B150" s="5">
        <v>107</v>
      </c>
      <c r="C150" s="5" t="s">
        <v>13</v>
      </c>
      <c r="D150" s="5">
        <v>191</v>
      </c>
      <c r="E150" s="5" t="s">
        <v>8</v>
      </c>
      <c r="F150" s="5">
        <v>51</v>
      </c>
      <c r="G150" s="7"/>
      <c r="H150" s="7"/>
      <c r="I150" s="7"/>
      <c r="J150" s="7"/>
      <c r="K150" s="123" t="str">
        <f t="shared" si="2"/>
        <v xml:space="preserve"> 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>
      <c r="A151" s="4" t="s">
        <v>35</v>
      </c>
      <c r="B151" s="5">
        <v>107</v>
      </c>
      <c r="C151" s="5" t="s">
        <v>14</v>
      </c>
      <c r="D151" s="5">
        <v>195</v>
      </c>
      <c r="E151" s="5" t="s">
        <v>8</v>
      </c>
      <c r="F151" s="5">
        <v>51</v>
      </c>
      <c r="G151" s="7"/>
      <c r="H151" s="7"/>
      <c r="I151" s="7"/>
      <c r="J151" s="7"/>
      <c r="K151" s="123" t="str">
        <f t="shared" si="2"/>
        <v xml:space="preserve"> 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>
      <c r="A152" s="4" t="s">
        <v>35</v>
      </c>
      <c r="B152" s="5">
        <v>107</v>
      </c>
      <c r="C152" s="5" t="s">
        <v>15</v>
      </c>
      <c r="D152" s="5">
        <v>242</v>
      </c>
      <c r="E152" s="5" t="s">
        <v>8</v>
      </c>
      <c r="F152" s="5">
        <v>51</v>
      </c>
      <c r="G152" s="5">
        <v>67239</v>
      </c>
      <c r="H152" s="5">
        <v>69239</v>
      </c>
      <c r="I152" s="5">
        <v>69256</v>
      </c>
      <c r="J152" s="5">
        <v>49885</v>
      </c>
      <c r="K152" s="123">
        <f t="shared" si="2"/>
        <v>63904.75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>
      <c r="A153" s="4" t="s">
        <v>35</v>
      </c>
      <c r="B153" s="5">
        <v>107</v>
      </c>
      <c r="C153" s="5" t="s">
        <v>16</v>
      </c>
      <c r="D153" s="5">
        <v>201</v>
      </c>
      <c r="E153" s="5" t="s">
        <v>8</v>
      </c>
      <c r="F153" s="5">
        <v>51</v>
      </c>
      <c r="G153" s="7"/>
      <c r="H153" s="7"/>
      <c r="I153" s="7"/>
      <c r="J153" s="7"/>
      <c r="K153" s="123" t="str">
        <f t="shared" si="2"/>
        <v xml:space="preserve"> 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>
      <c r="A154" s="4" t="s">
        <v>35</v>
      </c>
      <c r="B154" s="5">
        <v>107</v>
      </c>
      <c r="C154" s="5" t="s">
        <v>17</v>
      </c>
      <c r="D154" s="5">
        <v>56</v>
      </c>
      <c r="E154" s="5" t="s">
        <v>8</v>
      </c>
      <c r="F154" s="5">
        <v>51</v>
      </c>
      <c r="G154" s="5">
        <v>640213</v>
      </c>
      <c r="H154" s="5">
        <v>638753</v>
      </c>
      <c r="I154" s="5">
        <v>531940</v>
      </c>
      <c r="J154" s="5">
        <v>681000</v>
      </c>
      <c r="K154" s="123">
        <f t="shared" si="2"/>
        <v>622976.5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>
      <c r="A155" s="4" t="s">
        <v>35</v>
      </c>
      <c r="B155" s="5">
        <v>107</v>
      </c>
      <c r="C155" s="5" t="s">
        <v>18</v>
      </c>
      <c r="D155" s="5">
        <v>79</v>
      </c>
      <c r="E155" s="5" t="s">
        <v>8</v>
      </c>
      <c r="F155" s="5">
        <v>51</v>
      </c>
      <c r="G155" s="5">
        <v>34926</v>
      </c>
      <c r="H155" s="5">
        <v>38308</v>
      </c>
      <c r="I155" s="5">
        <v>57000</v>
      </c>
      <c r="J155" s="5">
        <v>49000</v>
      </c>
      <c r="K155" s="123">
        <f t="shared" si="2"/>
        <v>44808.5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>
      <c r="A156" s="4" t="s">
        <v>35</v>
      </c>
      <c r="B156" s="5">
        <v>107</v>
      </c>
      <c r="C156" s="5" t="s">
        <v>19</v>
      </c>
      <c r="D156" s="5">
        <v>197</v>
      </c>
      <c r="E156" s="5" t="s">
        <v>8</v>
      </c>
      <c r="F156" s="5">
        <v>51</v>
      </c>
      <c r="G156" s="7"/>
      <c r="H156" s="7"/>
      <c r="I156" s="7"/>
      <c r="J156" s="7"/>
      <c r="K156" s="123" t="str">
        <f t="shared" si="2"/>
        <v xml:space="preserve"> 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>
      <c r="A157" s="4" t="s">
        <v>35</v>
      </c>
      <c r="B157" s="5">
        <v>107</v>
      </c>
      <c r="C157" s="5" t="s">
        <v>20</v>
      </c>
      <c r="D157" s="5">
        <v>489</v>
      </c>
      <c r="E157" s="5" t="s">
        <v>8</v>
      </c>
      <c r="F157" s="5">
        <v>51</v>
      </c>
      <c r="G157" s="5">
        <v>1569866</v>
      </c>
      <c r="H157" s="5">
        <v>1540039</v>
      </c>
      <c r="I157" s="5">
        <v>1510778</v>
      </c>
      <c r="J157" s="5">
        <v>1555454</v>
      </c>
      <c r="K157" s="123">
        <f t="shared" si="2"/>
        <v>1544034.25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>
      <c r="A158" s="4" t="s">
        <v>35</v>
      </c>
      <c r="B158" s="5">
        <v>107</v>
      </c>
      <c r="C158" s="5" t="s">
        <v>21</v>
      </c>
      <c r="D158" s="5">
        <v>27</v>
      </c>
      <c r="E158" s="5" t="s">
        <v>8</v>
      </c>
      <c r="F158" s="5">
        <v>51</v>
      </c>
      <c r="G158" s="5">
        <v>703931</v>
      </c>
      <c r="H158" s="5">
        <v>715898</v>
      </c>
      <c r="I158" s="5">
        <v>606310</v>
      </c>
      <c r="J158" s="5">
        <v>683671</v>
      </c>
      <c r="K158" s="123">
        <f t="shared" si="2"/>
        <v>677452.5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>
      <c r="A159" s="4" t="s">
        <v>35</v>
      </c>
      <c r="B159" s="5">
        <v>107</v>
      </c>
      <c r="C159" s="5" t="s">
        <v>22</v>
      </c>
      <c r="D159" s="5">
        <v>83</v>
      </c>
      <c r="E159" s="5" t="s">
        <v>8</v>
      </c>
      <c r="F159" s="5">
        <v>51</v>
      </c>
      <c r="G159" s="5">
        <v>32033</v>
      </c>
      <c r="H159" s="5">
        <v>34920</v>
      </c>
      <c r="I159" s="5">
        <v>34379</v>
      </c>
      <c r="J159" s="5">
        <v>44000</v>
      </c>
      <c r="K159" s="123">
        <f t="shared" si="2"/>
        <v>36333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>
      <c r="A160" s="4" t="s">
        <v>35</v>
      </c>
      <c r="B160" s="5">
        <v>107</v>
      </c>
      <c r="C160" s="5" t="s">
        <v>23</v>
      </c>
      <c r="D160" s="5">
        <v>122</v>
      </c>
      <c r="E160" s="5" t="s">
        <v>8</v>
      </c>
      <c r="F160" s="5">
        <v>51</v>
      </c>
      <c r="G160" s="5">
        <v>46403</v>
      </c>
      <c r="H160" s="5">
        <v>47935</v>
      </c>
      <c r="I160" s="5">
        <v>49517</v>
      </c>
      <c r="J160" s="5">
        <v>62016</v>
      </c>
      <c r="K160" s="123">
        <f t="shared" si="2"/>
        <v>51467.75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>
      <c r="A161" s="4" t="s">
        <v>35</v>
      </c>
      <c r="B161" s="5">
        <v>107</v>
      </c>
      <c r="C161" s="5" t="s">
        <v>24</v>
      </c>
      <c r="D161" s="5">
        <v>15</v>
      </c>
      <c r="E161" s="5" t="s">
        <v>8</v>
      </c>
      <c r="F161" s="5">
        <v>51</v>
      </c>
      <c r="G161" s="7"/>
      <c r="H161" s="7"/>
      <c r="I161" s="7"/>
      <c r="J161" s="7"/>
      <c r="K161" s="123" t="str">
        <f t="shared" si="2"/>
        <v xml:space="preserve"> 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>
      <c r="A162" s="4" t="s">
        <v>35</v>
      </c>
      <c r="B162" s="5">
        <v>107</v>
      </c>
      <c r="C162" s="5" t="s">
        <v>25</v>
      </c>
      <c r="D162" s="5">
        <v>137</v>
      </c>
      <c r="E162" s="5" t="s">
        <v>8</v>
      </c>
      <c r="F162" s="5">
        <v>51</v>
      </c>
      <c r="G162" s="5">
        <v>5160307</v>
      </c>
      <c r="H162" s="5">
        <v>5568989</v>
      </c>
      <c r="I162" s="5">
        <v>5842207</v>
      </c>
      <c r="J162" s="5">
        <v>6932950</v>
      </c>
      <c r="K162" s="123">
        <f t="shared" si="2"/>
        <v>5876113.25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>
      <c r="A163" s="4" t="s">
        <v>36</v>
      </c>
      <c r="B163" s="5">
        <v>250</v>
      </c>
      <c r="C163" s="5" t="s">
        <v>7</v>
      </c>
      <c r="D163" s="5">
        <v>486</v>
      </c>
      <c r="E163" s="5" t="s">
        <v>8</v>
      </c>
      <c r="F163" s="5">
        <v>51</v>
      </c>
      <c r="G163" s="5">
        <v>313970</v>
      </c>
      <c r="H163" s="5">
        <v>314470</v>
      </c>
      <c r="I163" s="5">
        <v>314920</v>
      </c>
      <c r="J163" s="5">
        <v>315470</v>
      </c>
      <c r="K163" s="123">
        <f t="shared" si="2"/>
        <v>314707.5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>
      <c r="A164" s="4" t="s">
        <v>36</v>
      </c>
      <c r="B164" s="5">
        <v>250</v>
      </c>
      <c r="C164" s="5" t="s">
        <v>10</v>
      </c>
      <c r="D164" s="5">
        <v>176</v>
      </c>
      <c r="E164" s="5" t="s">
        <v>8</v>
      </c>
      <c r="F164" s="5">
        <v>51</v>
      </c>
      <c r="G164" s="5">
        <v>110300</v>
      </c>
      <c r="H164" s="5">
        <v>111270</v>
      </c>
      <c r="I164" s="5">
        <v>112250</v>
      </c>
      <c r="J164" s="5">
        <v>113240</v>
      </c>
      <c r="K164" s="123">
        <f t="shared" si="2"/>
        <v>111765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>
      <c r="A165" s="4" t="s">
        <v>36</v>
      </c>
      <c r="B165" s="5">
        <v>250</v>
      </c>
      <c r="C165" s="5" t="s">
        <v>12</v>
      </c>
      <c r="D165" s="5">
        <v>125</v>
      </c>
      <c r="E165" s="5" t="s">
        <v>8</v>
      </c>
      <c r="F165" s="5">
        <v>51</v>
      </c>
      <c r="G165" s="5">
        <v>14974470</v>
      </c>
      <c r="H165" s="5">
        <v>14989440</v>
      </c>
      <c r="I165" s="5">
        <v>15004430</v>
      </c>
      <c r="J165" s="5">
        <v>15013490</v>
      </c>
      <c r="K165" s="123">
        <f t="shared" si="2"/>
        <v>14995457.5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>
      <c r="A166" s="4" t="s">
        <v>36</v>
      </c>
      <c r="B166" s="5">
        <v>250</v>
      </c>
      <c r="C166" s="5" t="s">
        <v>13</v>
      </c>
      <c r="D166" s="5">
        <v>191</v>
      </c>
      <c r="E166" s="5" t="s">
        <v>8</v>
      </c>
      <c r="F166" s="5">
        <v>51</v>
      </c>
      <c r="G166" s="7"/>
      <c r="H166" s="7"/>
      <c r="I166" s="7"/>
      <c r="J166" s="7"/>
      <c r="K166" s="123" t="str">
        <f t="shared" si="2"/>
        <v xml:space="preserve"> 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>
      <c r="A167" s="4" t="s">
        <v>36</v>
      </c>
      <c r="B167" s="5">
        <v>250</v>
      </c>
      <c r="C167" s="5" t="s">
        <v>14</v>
      </c>
      <c r="D167" s="5">
        <v>195</v>
      </c>
      <c r="E167" s="5" t="s">
        <v>8</v>
      </c>
      <c r="F167" s="5">
        <v>51</v>
      </c>
      <c r="G167" s="5">
        <v>54980</v>
      </c>
      <c r="H167" s="5">
        <v>56340</v>
      </c>
      <c r="I167" s="5">
        <v>55000</v>
      </c>
      <c r="J167" s="5">
        <v>55000</v>
      </c>
      <c r="K167" s="123">
        <f t="shared" si="2"/>
        <v>55330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>
      <c r="A168" s="4" t="s">
        <v>36</v>
      </c>
      <c r="B168" s="5">
        <v>250</v>
      </c>
      <c r="C168" s="5" t="s">
        <v>15</v>
      </c>
      <c r="D168" s="5">
        <v>242</v>
      </c>
      <c r="E168" s="5" t="s">
        <v>8</v>
      </c>
      <c r="F168" s="5">
        <v>51</v>
      </c>
      <c r="G168" s="5">
        <v>368110</v>
      </c>
      <c r="H168" s="5">
        <v>368740</v>
      </c>
      <c r="I168" s="5">
        <v>369370</v>
      </c>
      <c r="J168" s="5">
        <v>370000</v>
      </c>
      <c r="K168" s="123">
        <f t="shared" si="2"/>
        <v>369055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>
      <c r="A169" s="4" t="s">
        <v>36</v>
      </c>
      <c r="B169" s="5">
        <v>250</v>
      </c>
      <c r="C169" s="5" t="s">
        <v>16</v>
      </c>
      <c r="D169" s="5">
        <v>201</v>
      </c>
      <c r="E169" s="5" t="s">
        <v>8</v>
      </c>
      <c r="F169" s="5">
        <v>51</v>
      </c>
      <c r="G169" s="7"/>
      <c r="H169" s="7"/>
      <c r="I169" s="7"/>
      <c r="J169" s="7"/>
      <c r="K169" s="123" t="str">
        <f t="shared" si="2"/>
        <v xml:space="preserve"> 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>
      <c r="A170" s="4" t="s">
        <v>36</v>
      </c>
      <c r="B170" s="5">
        <v>250</v>
      </c>
      <c r="C170" s="5" t="s">
        <v>17</v>
      </c>
      <c r="D170" s="5">
        <v>56</v>
      </c>
      <c r="E170" s="5" t="s">
        <v>8</v>
      </c>
      <c r="F170" s="5">
        <v>51</v>
      </c>
      <c r="G170" s="5">
        <v>1155260</v>
      </c>
      <c r="H170" s="5">
        <v>1155490</v>
      </c>
      <c r="I170" s="5">
        <v>1155720</v>
      </c>
      <c r="J170" s="5">
        <v>1155950</v>
      </c>
      <c r="K170" s="123">
        <f t="shared" si="2"/>
        <v>1155605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>
      <c r="A171" s="4" t="s">
        <v>36</v>
      </c>
      <c r="B171" s="5">
        <v>250</v>
      </c>
      <c r="C171" s="5" t="s">
        <v>18</v>
      </c>
      <c r="D171" s="5">
        <v>79</v>
      </c>
      <c r="E171" s="5" t="s">
        <v>8</v>
      </c>
      <c r="F171" s="5">
        <v>51</v>
      </c>
      <c r="G171" s="5">
        <v>36970</v>
      </c>
      <c r="H171" s="5">
        <v>37250</v>
      </c>
      <c r="I171" s="5">
        <v>37530</v>
      </c>
      <c r="J171" s="5">
        <v>37810</v>
      </c>
      <c r="K171" s="123">
        <f t="shared" si="2"/>
        <v>37390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>
      <c r="A172" s="4" t="s">
        <v>36</v>
      </c>
      <c r="B172" s="5">
        <v>250</v>
      </c>
      <c r="C172" s="5" t="s">
        <v>19</v>
      </c>
      <c r="D172" s="5">
        <v>197</v>
      </c>
      <c r="E172" s="5" t="s">
        <v>8</v>
      </c>
      <c r="F172" s="5">
        <v>51</v>
      </c>
      <c r="G172" s="5">
        <v>6960</v>
      </c>
      <c r="H172" s="5">
        <v>7020</v>
      </c>
      <c r="I172" s="5">
        <v>7080</v>
      </c>
      <c r="J172" s="5">
        <v>7140</v>
      </c>
      <c r="K172" s="123">
        <f t="shared" si="2"/>
        <v>7050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>
      <c r="A173" s="4" t="s">
        <v>36</v>
      </c>
      <c r="B173" s="5">
        <v>250</v>
      </c>
      <c r="C173" s="5" t="s">
        <v>20</v>
      </c>
      <c r="D173" s="5">
        <v>489</v>
      </c>
      <c r="E173" s="5" t="s">
        <v>8</v>
      </c>
      <c r="F173" s="5">
        <v>51</v>
      </c>
      <c r="G173" s="5">
        <v>1193024</v>
      </c>
      <c r="H173" s="5">
        <v>1200000</v>
      </c>
      <c r="I173" s="5">
        <v>1204860</v>
      </c>
      <c r="J173" s="5">
        <v>1206690</v>
      </c>
      <c r="K173" s="123">
        <f t="shared" si="2"/>
        <v>1201143.5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>
      <c r="A174" s="4" t="s">
        <v>36</v>
      </c>
      <c r="B174" s="5">
        <v>250</v>
      </c>
      <c r="C174" s="5" t="s">
        <v>21</v>
      </c>
      <c r="D174" s="5">
        <v>27</v>
      </c>
      <c r="E174" s="5" t="s">
        <v>8</v>
      </c>
      <c r="F174" s="5">
        <v>51</v>
      </c>
      <c r="G174" s="5">
        <v>315480</v>
      </c>
      <c r="H174" s="5">
        <v>315830</v>
      </c>
      <c r="I174" s="5">
        <v>316180</v>
      </c>
      <c r="J174" s="5">
        <v>316530</v>
      </c>
      <c r="K174" s="123">
        <f t="shared" si="2"/>
        <v>316005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>
      <c r="A175" s="4" t="s">
        <v>36</v>
      </c>
      <c r="B175" s="5">
        <v>250</v>
      </c>
      <c r="C175" s="5" t="s">
        <v>22</v>
      </c>
      <c r="D175" s="5">
        <v>83</v>
      </c>
      <c r="E175" s="5" t="s">
        <v>8</v>
      </c>
      <c r="F175" s="5">
        <v>51</v>
      </c>
      <c r="G175" s="5">
        <v>6290</v>
      </c>
      <c r="H175" s="5">
        <v>6260</v>
      </c>
      <c r="I175" s="5">
        <v>6230</v>
      </c>
      <c r="J175" s="5">
        <v>6200</v>
      </c>
      <c r="K175" s="123">
        <f t="shared" si="2"/>
        <v>6245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>
      <c r="A176" s="4" t="s">
        <v>36</v>
      </c>
      <c r="B176" s="5">
        <v>250</v>
      </c>
      <c r="C176" s="5" t="s">
        <v>23</v>
      </c>
      <c r="D176" s="5">
        <v>122</v>
      </c>
      <c r="E176" s="5" t="s">
        <v>8</v>
      </c>
      <c r="F176" s="5">
        <v>51</v>
      </c>
      <c r="G176" s="5">
        <v>229760</v>
      </c>
      <c r="H176" s="5">
        <v>233110</v>
      </c>
      <c r="I176" s="5">
        <v>236510</v>
      </c>
      <c r="J176" s="5">
        <v>239960</v>
      </c>
      <c r="K176" s="123">
        <f t="shared" si="2"/>
        <v>234835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>
      <c r="A177" s="4" t="s">
        <v>36</v>
      </c>
      <c r="B177" s="5">
        <v>250</v>
      </c>
      <c r="C177" s="5" t="s">
        <v>24</v>
      </c>
      <c r="D177" s="5">
        <v>15</v>
      </c>
      <c r="E177" s="5" t="s">
        <v>8</v>
      </c>
      <c r="F177" s="5">
        <v>51</v>
      </c>
      <c r="G177" s="5">
        <v>8590</v>
      </c>
      <c r="H177" s="5">
        <v>8640</v>
      </c>
      <c r="I177" s="5">
        <v>8690</v>
      </c>
      <c r="J177" s="5">
        <v>8740</v>
      </c>
      <c r="K177" s="123">
        <f t="shared" si="2"/>
        <v>8665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>
      <c r="A178" s="4" t="s">
        <v>36</v>
      </c>
      <c r="B178" s="5">
        <v>250</v>
      </c>
      <c r="C178" s="5" t="s">
        <v>25</v>
      </c>
      <c r="D178" s="5">
        <v>137</v>
      </c>
      <c r="E178" s="5" t="s">
        <v>8</v>
      </c>
      <c r="F178" s="5">
        <v>51</v>
      </c>
      <c r="G178" s="5">
        <v>84900</v>
      </c>
      <c r="H178" s="5">
        <v>85940</v>
      </c>
      <c r="I178" s="5">
        <v>86990</v>
      </c>
      <c r="J178" s="5">
        <v>88050</v>
      </c>
      <c r="K178" s="123">
        <f t="shared" si="2"/>
        <v>86470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>
      <c r="A179" s="4" t="s">
        <v>37</v>
      </c>
      <c r="B179" s="5">
        <v>72</v>
      </c>
      <c r="C179" s="5" t="s">
        <v>7</v>
      </c>
      <c r="D179" s="5">
        <v>486</v>
      </c>
      <c r="E179" s="5" t="s">
        <v>8</v>
      </c>
      <c r="F179" s="5">
        <v>51</v>
      </c>
      <c r="G179" s="7"/>
      <c r="H179" s="7"/>
      <c r="I179" s="7"/>
      <c r="J179" s="7"/>
      <c r="K179" s="123" t="str">
        <f t="shared" si="2"/>
        <v xml:space="preserve"> 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>
      <c r="A180" s="4" t="s">
        <v>37</v>
      </c>
      <c r="B180" s="5">
        <v>72</v>
      </c>
      <c r="C180" s="5" t="s">
        <v>10</v>
      </c>
      <c r="D180" s="5">
        <v>176</v>
      </c>
      <c r="E180" s="5" t="s">
        <v>8</v>
      </c>
      <c r="F180" s="5">
        <v>51</v>
      </c>
      <c r="G180" s="5">
        <v>2000</v>
      </c>
      <c r="H180" s="5">
        <v>1500</v>
      </c>
      <c r="I180" s="5">
        <v>1500</v>
      </c>
      <c r="J180" s="5">
        <v>1500</v>
      </c>
      <c r="K180" s="123">
        <f t="shared" si="2"/>
        <v>1625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>
      <c r="A181" s="4" t="s">
        <v>37</v>
      </c>
      <c r="B181" s="5">
        <v>72</v>
      </c>
      <c r="C181" s="5" t="s">
        <v>12</v>
      </c>
      <c r="D181" s="5">
        <v>125</v>
      </c>
      <c r="E181" s="5" t="s">
        <v>8</v>
      </c>
      <c r="F181" s="5">
        <v>51</v>
      </c>
      <c r="G181" s="7"/>
      <c r="H181" s="7"/>
      <c r="I181" s="7"/>
      <c r="J181" s="7"/>
      <c r="K181" s="123" t="str">
        <f t="shared" si="2"/>
        <v xml:space="preserve"> 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>
      <c r="A182" s="4" t="s">
        <v>37</v>
      </c>
      <c r="B182" s="5">
        <v>72</v>
      </c>
      <c r="C182" s="5" t="s">
        <v>13</v>
      </c>
      <c r="D182" s="5">
        <v>191</v>
      </c>
      <c r="E182" s="5" t="s">
        <v>8</v>
      </c>
      <c r="F182" s="5">
        <v>51</v>
      </c>
      <c r="G182" s="7"/>
      <c r="H182" s="7"/>
      <c r="I182" s="7"/>
      <c r="J182" s="7"/>
      <c r="K182" s="123" t="str">
        <f t="shared" si="2"/>
        <v xml:space="preserve"> 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>
      <c r="A183" s="4" t="s">
        <v>37</v>
      </c>
      <c r="B183" s="5">
        <v>72</v>
      </c>
      <c r="C183" s="5" t="s">
        <v>14</v>
      </c>
      <c r="D183" s="5">
        <v>195</v>
      </c>
      <c r="E183" s="5" t="s">
        <v>8</v>
      </c>
      <c r="F183" s="5">
        <v>51</v>
      </c>
      <c r="G183" s="7"/>
      <c r="H183" s="7"/>
      <c r="I183" s="7"/>
      <c r="J183" s="7"/>
      <c r="K183" s="123" t="str">
        <f t="shared" si="2"/>
        <v xml:space="preserve"> 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>
      <c r="A184" s="4" t="s">
        <v>37</v>
      </c>
      <c r="B184" s="5">
        <v>72</v>
      </c>
      <c r="C184" s="5" t="s">
        <v>15</v>
      </c>
      <c r="D184" s="5">
        <v>242</v>
      </c>
      <c r="E184" s="5" t="s">
        <v>8</v>
      </c>
      <c r="F184" s="5">
        <v>51</v>
      </c>
      <c r="G184" s="7"/>
      <c r="H184" s="7"/>
      <c r="I184" s="7"/>
      <c r="J184" s="7"/>
      <c r="K184" s="123" t="str">
        <f t="shared" si="2"/>
        <v xml:space="preserve"> 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>
      <c r="A185" s="4" t="s">
        <v>37</v>
      </c>
      <c r="B185" s="5">
        <v>72</v>
      </c>
      <c r="C185" s="5" t="s">
        <v>16</v>
      </c>
      <c r="D185" s="5">
        <v>201</v>
      </c>
      <c r="E185" s="5" t="s">
        <v>8</v>
      </c>
      <c r="F185" s="5">
        <v>51</v>
      </c>
      <c r="G185" s="7"/>
      <c r="H185" s="7"/>
      <c r="I185" s="7"/>
      <c r="J185" s="7"/>
      <c r="K185" s="123" t="str">
        <f t="shared" si="2"/>
        <v xml:space="preserve"> 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>
      <c r="A186" s="4" t="s">
        <v>37</v>
      </c>
      <c r="B186" s="5">
        <v>72</v>
      </c>
      <c r="C186" s="5" t="s">
        <v>17</v>
      </c>
      <c r="D186" s="5">
        <v>56</v>
      </c>
      <c r="E186" s="5" t="s">
        <v>8</v>
      </c>
      <c r="F186" s="5">
        <v>51</v>
      </c>
      <c r="G186" s="5">
        <v>9</v>
      </c>
      <c r="H186" s="5">
        <v>10</v>
      </c>
      <c r="I186" s="5">
        <v>10</v>
      </c>
      <c r="J186" s="5">
        <v>10</v>
      </c>
      <c r="K186" s="123">
        <f t="shared" si="2"/>
        <v>9.75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>
      <c r="A187" s="4" t="s">
        <v>37</v>
      </c>
      <c r="B187" s="5">
        <v>72</v>
      </c>
      <c r="C187" s="5" t="s">
        <v>18</v>
      </c>
      <c r="D187" s="5">
        <v>79</v>
      </c>
      <c r="E187" s="5" t="s">
        <v>8</v>
      </c>
      <c r="F187" s="5">
        <v>51</v>
      </c>
      <c r="G187" s="7"/>
      <c r="H187" s="7"/>
      <c r="I187" s="7"/>
      <c r="J187" s="7"/>
      <c r="K187" s="123" t="str">
        <f t="shared" si="2"/>
        <v xml:space="preserve"> 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>
      <c r="A188" s="4" t="s">
        <v>37</v>
      </c>
      <c r="B188" s="5">
        <v>72</v>
      </c>
      <c r="C188" s="5" t="s">
        <v>19</v>
      </c>
      <c r="D188" s="5">
        <v>197</v>
      </c>
      <c r="E188" s="5" t="s">
        <v>8</v>
      </c>
      <c r="F188" s="5">
        <v>51</v>
      </c>
      <c r="G188" s="7"/>
      <c r="H188" s="7"/>
      <c r="I188" s="7"/>
      <c r="J188" s="7"/>
      <c r="K188" s="123" t="str">
        <f t="shared" si="2"/>
        <v xml:space="preserve"> 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>
      <c r="A189" s="4" t="s">
        <v>37</v>
      </c>
      <c r="B189" s="5">
        <v>72</v>
      </c>
      <c r="C189" s="5" t="s">
        <v>20</v>
      </c>
      <c r="D189" s="5">
        <v>489</v>
      </c>
      <c r="E189" s="5" t="s">
        <v>8</v>
      </c>
      <c r="F189" s="5">
        <v>51</v>
      </c>
      <c r="G189" s="7"/>
      <c r="H189" s="7"/>
      <c r="I189" s="7"/>
      <c r="J189" s="7"/>
      <c r="K189" s="123" t="str">
        <f t="shared" si="2"/>
        <v xml:space="preserve"> 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>
      <c r="A190" s="4" t="s">
        <v>37</v>
      </c>
      <c r="B190" s="5">
        <v>72</v>
      </c>
      <c r="C190" s="5" t="s">
        <v>21</v>
      </c>
      <c r="D190" s="5">
        <v>27</v>
      </c>
      <c r="E190" s="5" t="s">
        <v>8</v>
      </c>
      <c r="F190" s="5">
        <v>51</v>
      </c>
      <c r="G190" s="7"/>
      <c r="H190" s="7"/>
      <c r="I190" s="7"/>
      <c r="J190" s="7"/>
      <c r="K190" s="123" t="str">
        <f t="shared" si="2"/>
        <v xml:space="preserve"> 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>
      <c r="A191" s="4" t="s">
        <v>37</v>
      </c>
      <c r="B191" s="5">
        <v>72</v>
      </c>
      <c r="C191" s="5" t="s">
        <v>22</v>
      </c>
      <c r="D191" s="5">
        <v>83</v>
      </c>
      <c r="E191" s="5" t="s">
        <v>8</v>
      </c>
      <c r="F191" s="5">
        <v>51</v>
      </c>
      <c r="G191" s="7"/>
      <c r="H191" s="7"/>
      <c r="I191" s="7"/>
      <c r="J191" s="7"/>
      <c r="K191" s="123" t="str">
        <f t="shared" si="2"/>
        <v xml:space="preserve"> 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>
      <c r="A192" s="4" t="s">
        <v>37</v>
      </c>
      <c r="B192" s="5">
        <v>72</v>
      </c>
      <c r="C192" s="5" t="s">
        <v>23</v>
      </c>
      <c r="D192" s="5">
        <v>122</v>
      </c>
      <c r="E192" s="5" t="s">
        <v>8</v>
      </c>
      <c r="F192" s="5">
        <v>51</v>
      </c>
      <c r="G192" s="7"/>
      <c r="H192" s="7"/>
      <c r="I192" s="7"/>
      <c r="J192" s="7"/>
      <c r="K192" s="123" t="str">
        <f t="shared" si="2"/>
        <v xml:space="preserve"> 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>
      <c r="A193" s="4" t="s">
        <v>37</v>
      </c>
      <c r="B193" s="5">
        <v>72</v>
      </c>
      <c r="C193" s="5" t="s">
        <v>24</v>
      </c>
      <c r="D193" s="5">
        <v>15</v>
      </c>
      <c r="E193" s="5" t="s">
        <v>8</v>
      </c>
      <c r="F193" s="5">
        <v>51</v>
      </c>
      <c r="G193" s="7"/>
      <c r="H193" s="7"/>
      <c r="I193" s="7"/>
      <c r="J193" s="7"/>
      <c r="K193" s="123" t="str">
        <f t="shared" si="2"/>
        <v xml:space="preserve"> 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>
      <c r="A194" s="4" t="s">
        <v>37</v>
      </c>
      <c r="B194" s="5">
        <v>72</v>
      </c>
      <c r="C194" s="5" t="s">
        <v>25</v>
      </c>
      <c r="D194" s="5">
        <v>137</v>
      </c>
      <c r="E194" s="5" t="s">
        <v>8</v>
      </c>
      <c r="F194" s="5">
        <v>51</v>
      </c>
      <c r="G194" s="7"/>
      <c r="H194" s="7"/>
      <c r="I194" s="7"/>
      <c r="J194" s="7"/>
      <c r="K194" s="123" t="str">
        <f t="shared" si="2"/>
        <v xml:space="preserve"> 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>
      <c r="A195" s="4" t="s">
        <v>38</v>
      </c>
      <c r="B195" s="5">
        <v>61</v>
      </c>
      <c r="C195" s="5" t="s">
        <v>7</v>
      </c>
      <c r="D195" s="5">
        <v>486</v>
      </c>
      <c r="E195" s="5" t="s">
        <v>8</v>
      </c>
      <c r="F195" s="5">
        <v>51</v>
      </c>
      <c r="G195" s="5">
        <v>20000</v>
      </c>
      <c r="H195" s="5">
        <v>20000</v>
      </c>
      <c r="I195" s="5">
        <v>20000</v>
      </c>
      <c r="J195" s="5">
        <v>20000</v>
      </c>
      <c r="K195" s="123">
        <f t="shared" si="2"/>
        <v>20000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>
      <c r="A196" s="4" t="s">
        <v>38</v>
      </c>
      <c r="B196" s="5">
        <v>61</v>
      </c>
      <c r="C196" s="5" t="s">
        <v>10</v>
      </c>
      <c r="D196" s="5">
        <v>176</v>
      </c>
      <c r="E196" s="5" t="s">
        <v>8</v>
      </c>
      <c r="F196" s="5">
        <v>51</v>
      </c>
      <c r="G196" s="7"/>
      <c r="H196" s="7"/>
      <c r="I196" s="7"/>
      <c r="J196" s="7"/>
      <c r="K196" s="123" t="str">
        <f t="shared" ref="K196:K259" si="3">IF(ISERROR(AVERAGE(G196:J196))," ",AVERAGE(G196:J196))</f>
        <v xml:space="preserve"> 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>
      <c r="A197" s="4" t="s">
        <v>38</v>
      </c>
      <c r="B197" s="5">
        <v>61</v>
      </c>
      <c r="C197" s="5" t="s">
        <v>12</v>
      </c>
      <c r="D197" s="5">
        <v>125</v>
      </c>
      <c r="E197" s="5" t="s">
        <v>8</v>
      </c>
      <c r="F197" s="5">
        <v>51</v>
      </c>
      <c r="G197" s="5">
        <v>45000</v>
      </c>
      <c r="H197" s="5">
        <v>45000</v>
      </c>
      <c r="I197" s="5">
        <v>45000</v>
      </c>
      <c r="J197" s="5">
        <v>45000</v>
      </c>
      <c r="K197" s="123">
        <f t="shared" si="3"/>
        <v>45000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>
      <c r="A198" s="4" t="s">
        <v>38</v>
      </c>
      <c r="B198" s="5">
        <v>61</v>
      </c>
      <c r="C198" s="5" t="s">
        <v>13</v>
      </c>
      <c r="D198" s="5">
        <v>191</v>
      </c>
      <c r="E198" s="5" t="s">
        <v>8</v>
      </c>
      <c r="F198" s="5">
        <v>51</v>
      </c>
      <c r="G198" s="7"/>
      <c r="H198" s="7"/>
      <c r="I198" s="7"/>
      <c r="J198" s="7"/>
      <c r="K198" s="123" t="str">
        <f t="shared" si="3"/>
        <v xml:space="preserve"> 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>
      <c r="A199" s="4" t="s">
        <v>38</v>
      </c>
      <c r="B199" s="5">
        <v>61</v>
      </c>
      <c r="C199" s="5" t="s">
        <v>14</v>
      </c>
      <c r="D199" s="5">
        <v>195</v>
      </c>
      <c r="E199" s="5" t="s">
        <v>8</v>
      </c>
      <c r="F199" s="5">
        <v>51</v>
      </c>
      <c r="G199" s="7"/>
      <c r="H199" s="7"/>
      <c r="I199" s="7"/>
      <c r="J199" s="7"/>
      <c r="K199" s="123" t="str">
        <f t="shared" si="3"/>
        <v xml:space="preserve"> 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>
      <c r="A200" s="4" t="s">
        <v>38</v>
      </c>
      <c r="B200" s="5">
        <v>61</v>
      </c>
      <c r="C200" s="5" t="s">
        <v>15</v>
      </c>
      <c r="D200" s="5">
        <v>242</v>
      </c>
      <c r="E200" s="5" t="s">
        <v>8</v>
      </c>
      <c r="F200" s="5">
        <v>51</v>
      </c>
      <c r="G200" s="7"/>
      <c r="H200" s="7"/>
      <c r="I200" s="7"/>
      <c r="J200" s="7"/>
      <c r="K200" s="123" t="str">
        <f t="shared" si="3"/>
        <v xml:space="preserve"> 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>
      <c r="A201" s="4" t="s">
        <v>38</v>
      </c>
      <c r="B201" s="5">
        <v>61</v>
      </c>
      <c r="C201" s="5" t="s">
        <v>16</v>
      </c>
      <c r="D201" s="5">
        <v>201</v>
      </c>
      <c r="E201" s="5" t="s">
        <v>8</v>
      </c>
      <c r="F201" s="5">
        <v>51</v>
      </c>
      <c r="G201" s="7"/>
      <c r="H201" s="7"/>
      <c r="I201" s="7"/>
      <c r="J201" s="7"/>
      <c r="K201" s="123" t="str">
        <f t="shared" si="3"/>
        <v xml:space="preserve"> 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>
      <c r="A202" s="4" t="s">
        <v>38</v>
      </c>
      <c r="B202" s="5">
        <v>61</v>
      </c>
      <c r="C202" s="5" t="s">
        <v>17</v>
      </c>
      <c r="D202" s="5">
        <v>56</v>
      </c>
      <c r="E202" s="5" t="s">
        <v>8</v>
      </c>
      <c r="F202" s="5">
        <v>51</v>
      </c>
      <c r="G202" s="7"/>
      <c r="H202" s="7"/>
      <c r="I202" s="7"/>
      <c r="J202" s="7"/>
      <c r="K202" s="123" t="str">
        <f t="shared" si="3"/>
        <v xml:space="preserve"> 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>
      <c r="A203" s="4" t="s">
        <v>38</v>
      </c>
      <c r="B203" s="5">
        <v>61</v>
      </c>
      <c r="C203" s="5" t="s">
        <v>18</v>
      </c>
      <c r="D203" s="5">
        <v>79</v>
      </c>
      <c r="E203" s="5" t="s">
        <v>8</v>
      </c>
      <c r="F203" s="5">
        <v>51</v>
      </c>
      <c r="G203" s="7"/>
      <c r="H203" s="7"/>
      <c r="I203" s="7"/>
      <c r="J203" s="7"/>
      <c r="K203" s="123" t="str">
        <f t="shared" si="3"/>
        <v xml:space="preserve"> 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>
      <c r="A204" s="4" t="s">
        <v>38</v>
      </c>
      <c r="B204" s="5">
        <v>61</v>
      </c>
      <c r="C204" s="5" t="s">
        <v>19</v>
      </c>
      <c r="D204" s="5">
        <v>197</v>
      </c>
      <c r="E204" s="5" t="s">
        <v>8</v>
      </c>
      <c r="F204" s="5">
        <v>51</v>
      </c>
      <c r="G204" s="7"/>
      <c r="H204" s="7"/>
      <c r="I204" s="7"/>
      <c r="J204" s="7"/>
      <c r="K204" s="123" t="str">
        <f t="shared" si="3"/>
        <v xml:space="preserve"> 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>
      <c r="A205" s="4" t="s">
        <v>38</v>
      </c>
      <c r="B205" s="5">
        <v>61</v>
      </c>
      <c r="C205" s="5" t="s">
        <v>20</v>
      </c>
      <c r="D205" s="5">
        <v>489</v>
      </c>
      <c r="E205" s="5" t="s">
        <v>8</v>
      </c>
      <c r="F205" s="5">
        <v>51</v>
      </c>
      <c r="G205" s="5">
        <v>31000</v>
      </c>
      <c r="H205" s="5">
        <v>31000</v>
      </c>
      <c r="I205" s="5">
        <v>31000</v>
      </c>
      <c r="J205" s="5">
        <v>31000</v>
      </c>
      <c r="K205" s="123">
        <f t="shared" si="3"/>
        <v>31000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>
      <c r="A206" s="4" t="s">
        <v>38</v>
      </c>
      <c r="B206" s="5">
        <v>61</v>
      </c>
      <c r="C206" s="5" t="s">
        <v>21</v>
      </c>
      <c r="D206" s="5">
        <v>27</v>
      </c>
      <c r="E206" s="5" t="s">
        <v>8</v>
      </c>
      <c r="F206" s="5">
        <v>51</v>
      </c>
      <c r="G206" s="7"/>
      <c r="H206" s="7"/>
      <c r="I206" s="7"/>
      <c r="J206" s="7"/>
      <c r="K206" s="123" t="str">
        <f t="shared" si="3"/>
        <v xml:space="preserve"> 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>
      <c r="A207" s="4" t="s">
        <v>38</v>
      </c>
      <c r="B207" s="5">
        <v>61</v>
      </c>
      <c r="C207" s="5" t="s">
        <v>22</v>
      </c>
      <c r="D207" s="5">
        <v>83</v>
      </c>
      <c r="E207" s="5" t="s">
        <v>8</v>
      </c>
      <c r="F207" s="5">
        <v>51</v>
      </c>
      <c r="G207" s="7"/>
      <c r="H207" s="7"/>
      <c r="I207" s="7"/>
      <c r="J207" s="7"/>
      <c r="K207" s="123" t="str">
        <f t="shared" si="3"/>
        <v xml:space="preserve"> 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>
      <c r="A208" s="4" t="s">
        <v>38</v>
      </c>
      <c r="B208" s="5">
        <v>61</v>
      </c>
      <c r="C208" s="5" t="s">
        <v>23</v>
      </c>
      <c r="D208" s="5">
        <v>122</v>
      </c>
      <c r="E208" s="5" t="s">
        <v>8</v>
      </c>
      <c r="F208" s="5">
        <v>51</v>
      </c>
      <c r="G208" s="5">
        <v>36000</v>
      </c>
      <c r="H208" s="5">
        <v>36000</v>
      </c>
      <c r="I208" s="5">
        <v>36000</v>
      </c>
      <c r="J208" s="5">
        <v>36000</v>
      </c>
      <c r="K208" s="123">
        <f t="shared" si="3"/>
        <v>36000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>
      <c r="A209" s="4" t="s">
        <v>38</v>
      </c>
      <c r="B209" s="5">
        <v>61</v>
      </c>
      <c r="C209" s="5" t="s">
        <v>24</v>
      </c>
      <c r="D209" s="5">
        <v>15</v>
      </c>
      <c r="E209" s="5" t="s">
        <v>8</v>
      </c>
      <c r="F209" s="5">
        <v>51</v>
      </c>
      <c r="G209" s="7"/>
      <c r="H209" s="7"/>
      <c r="I209" s="7"/>
      <c r="J209" s="7"/>
      <c r="K209" s="123" t="str">
        <f t="shared" si="3"/>
        <v xml:space="preserve"> 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>
      <c r="A210" s="4" t="s">
        <v>38</v>
      </c>
      <c r="B210" s="5">
        <v>61</v>
      </c>
      <c r="C210" s="5" t="s">
        <v>25</v>
      </c>
      <c r="D210" s="5">
        <v>137</v>
      </c>
      <c r="E210" s="5" t="s">
        <v>8</v>
      </c>
      <c r="F210" s="5">
        <v>51</v>
      </c>
      <c r="G210" s="7"/>
      <c r="H210" s="7"/>
      <c r="I210" s="7"/>
      <c r="J210" s="7"/>
      <c r="K210" s="123" t="str">
        <f t="shared" si="3"/>
        <v xml:space="preserve"> 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>
      <c r="A211" s="4" t="s">
        <v>39</v>
      </c>
      <c r="B211" s="5">
        <v>178</v>
      </c>
      <c r="C211" s="5" t="s">
        <v>7</v>
      </c>
      <c r="D211" s="5">
        <v>486</v>
      </c>
      <c r="E211" s="5" t="s">
        <v>8</v>
      </c>
      <c r="F211" s="5">
        <v>51</v>
      </c>
      <c r="G211" s="7"/>
      <c r="H211" s="7"/>
      <c r="I211" s="7"/>
      <c r="J211" s="7"/>
      <c r="K211" s="123" t="str">
        <f t="shared" si="3"/>
        <v xml:space="preserve"> 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>
      <c r="A212" s="4" t="s">
        <v>39</v>
      </c>
      <c r="B212" s="5">
        <v>178</v>
      </c>
      <c r="C212" s="5" t="s">
        <v>10</v>
      </c>
      <c r="D212" s="5">
        <v>176</v>
      </c>
      <c r="E212" s="5" t="s">
        <v>8</v>
      </c>
      <c r="F212" s="5">
        <v>51</v>
      </c>
      <c r="G212" s="5">
        <v>188</v>
      </c>
      <c r="H212" s="5">
        <v>52</v>
      </c>
      <c r="I212" s="5">
        <v>10</v>
      </c>
      <c r="J212" s="5">
        <v>10</v>
      </c>
      <c r="K212" s="123">
        <f t="shared" si="3"/>
        <v>65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>
      <c r="A213" s="4" t="s">
        <v>39</v>
      </c>
      <c r="B213" s="5">
        <v>178</v>
      </c>
      <c r="C213" s="5" t="s">
        <v>12</v>
      </c>
      <c r="D213" s="5">
        <v>125</v>
      </c>
      <c r="E213" s="5" t="s">
        <v>8</v>
      </c>
      <c r="F213" s="5">
        <v>51</v>
      </c>
      <c r="G213" s="7"/>
      <c r="H213" s="7"/>
      <c r="I213" s="7"/>
      <c r="J213" s="7"/>
      <c r="K213" s="123" t="str">
        <f t="shared" si="3"/>
        <v xml:space="preserve"> 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>
      <c r="A214" s="4" t="s">
        <v>39</v>
      </c>
      <c r="B214" s="5">
        <v>178</v>
      </c>
      <c r="C214" s="5" t="s">
        <v>13</v>
      </c>
      <c r="D214" s="5">
        <v>191</v>
      </c>
      <c r="E214" s="5" t="s">
        <v>8</v>
      </c>
      <c r="F214" s="5">
        <v>51</v>
      </c>
      <c r="G214" s="5">
        <v>3500</v>
      </c>
      <c r="H214" s="5">
        <v>4978</v>
      </c>
      <c r="I214" s="5">
        <v>4320</v>
      </c>
      <c r="J214" s="5">
        <v>4320</v>
      </c>
      <c r="K214" s="123">
        <f t="shared" si="3"/>
        <v>4279.5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>
      <c r="A215" s="4" t="s">
        <v>39</v>
      </c>
      <c r="B215" s="5">
        <v>178</v>
      </c>
      <c r="C215" s="5" t="s">
        <v>14</v>
      </c>
      <c r="D215" s="5">
        <v>195</v>
      </c>
      <c r="E215" s="5" t="s">
        <v>8</v>
      </c>
      <c r="F215" s="5">
        <v>51</v>
      </c>
      <c r="G215" s="7"/>
      <c r="H215" s="7"/>
      <c r="I215" s="7"/>
      <c r="J215" s="7"/>
      <c r="K215" s="123" t="str">
        <f t="shared" si="3"/>
        <v xml:space="preserve"> 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>
      <c r="A216" s="4" t="s">
        <v>39</v>
      </c>
      <c r="B216" s="5">
        <v>178</v>
      </c>
      <c r="C216" s="5" t="s">
        <v>15</v>
      </c>
      <c r="D216" s="5">
        <v>242</v>
      </c>
      <c r="E216" s="5" t="s">
        <v>8</v>
      </c>
      <c r="F216" s="5">
        <v>51</v>
      </c>
      <c r="G216" s="5">
        <v>2485</v>
      </c>
      <c r="H216" s="5">
        <v>2311</v>
      </c>
      <c r="I216" s="5">
        <v>6327</v>
      </c>
      <c r="J216" s="5">
        <v>6327</v>
      </c>
      <c r="K216" s="123">
        <f t="shared" si="3"/>
        <v>4362.5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>
      <c r="A217" s="4" t="s">
        <v>39</v>
      </c>
      <c r="B217" s="5">
        <v>178</v>
      </c>
      <c r="C217" s="5" t="s">
        <v>16</v>
      </c>
      <c r="D217" s="5">
        <v>201</v>
      </c>
      <c r="E217" s="5" t="s">
        <v>8</v>
      </c>
      <c r="F217" s="5">
        <v>51</v>
      </c>
      <c r="G217" s="5">
        <v>160</v>
      </c>
      <c r="H217" s="5">
        <v>239</v>
      </c>
      <c r="I217" s="5">
        <v>326</v>
      </c>
      <c r="J217" s="5">
        <v>326</v>
      </c>
      <c r="K217" s="123">
        <f t="shared" si="3"/>
        <v>262.75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>
      <c r="A218" s="4" t="s">
        <v>39</v>
      </c>
      <c r="B218" s="5">
        <v>178</v>
      </c>
      <c r="C218" s="5" t="s">
        <v>17</v>
      </c>
      <c r="D218" s="5">
        <v>56</v>
      </c>
      <c r="E218" s="5" t="s">
        <v>8</v>
      </c>
      <c r="F218" s="5">
        <v>51</v>
      </c>
      <c r="G218" s="5">
        <v>2472</v>
      </c>
      <c r="H218" s="5">
        <v>27333</v>
      </c>
      <c r="I218" s="5">
        <v>13686</v>
      </c>
      <c r="J218" s="5">
        <v>13686</v>
      </c>
      <c r="K218" s="123">
        <f t="shared" si="3"/>
        <v>14294.25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>
      <c r="A219" s="4" t="s">
        <v>39</v>
      </c>
      <c r="B219" s="5">
        <v>178</v>
      </c>
      <c r="C219" s="5" t="s">
        <v>18</v>
      </c>
      <c r="D219" s="5">
        <v>79</v>
      </c>
      <c r="E219" s="5" t="s">
        <v>8</v>
      </c>
      <c r="F219" s="5">
        <v>51</v>
      </c>
      <c r="G219" s="5">
        <v>17399</v>
      </c>
      <c r="H219" s="5">
        <v>55731</v>
      </c>
      <c r="I219" s="5">
        <v>63254</v>
      </c>
      <c r="J219" s="5">
        <v>63254</v>
      </c>
      <c r="K219" s="123">
        <f t="shared" si="3"/>
        <v>49909.5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>
      <c r="A220" s="4" t="s">
        <v>39</v>
      </c>
      <c r="B220" s="5">
        <v>178</v>
      </c>
      <c r="C220" s="5" t="s">
        <v>19</v>
      </c>
      <c r="D220" s="5">
        <v>197</v>
      </c>
      <c r="E220" s="5" t="s">
        <v>8</v>
      </c>
      <c r="F220" s="5">
        <v>51</v>
      </c>
      <c r="G220" s="7"/>
      <c r="H220" s="7"/>
      <c r="I220" s="7"/>
      <c r="J220" s="7"/>
      <c r="K220" s="123" t="str">
        <f t="shared" si="3"/>
        <v xml:space="preserve"> 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>
      <c r="A221" s="4" t="s">
        <v>39</v>
      </c>
      <c r="B221" s="5">
        <v>178</v>
      </c>
      <c r="C221" s="5" t="s">
        <v>20</v>
      </c>
      <c r="D221" s="5">
        <v>489</v>
      </c>
      <c r="E221" s="5" t="s">
        <v>8</v>
      </c>
      <c r="F221" s="5">
        <v>51</v>
      </c>
      <c r="G221" s="7"/>
      <c r="H221" s="7"/>
      <c r="I221" s="7"/>
      <c r="J221" s="7"/>
      <c r="K221" s="123" t="str">
        <f t="shared" si="3"/>
        <v xml:space="preserve"> 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>
      <c r="A222" s="4" t="s">
        <v>39</v>
      </c>
      <c r="B222" s="5">
        <v>178</v>
      </c>
      <c r="C222" s="5" t="s">
        <v>21</v>
      </c>
      <c r="D222" s="5">
        <v>27</v>
      </c>
      <c r="E222" s="5" t="s">
        <v>8</v>
      </c>
      <c r="F222" s="5">
        <v>51</v>
      </c>
      <c r="G222" s="7"/>
      <c r="H222" s="7"/>
      <c r="I222" s="7"/>
      <c r="J222" s="7"/>
      <c r="K222" s="123" t="str">
        <f t="shared" si="3"/>
        <v xml:space="preserve"> 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>
      <c r="A223" s="4" t="s">
        <v>39</v>
      </c>
      <c r="B223" s="5">
        <v>178</v>
      </c>
      <c r="C223" s="5" t="s">
        <v>22</v>
      </c>
      <c r="D223" s="5">
        <v>83</v>
      </c>
      <c r="E223" s="5" t="s">
        <v>8</v>
      </c>
      <c r="F223" s="5">
        <v>51</v>
      </c>
      <c r="G223" s="5">
        <v>114292</v>
      </c>
      <c r="H223" s="5">
        <v>222685</v>
      </c>
      <c r="I223" s="5">
        <v>302515</v>
      </c>
      <c r="J223" s="5">
        <v>302515</v>
      </c>
      <c r="K223" s="123">
        <f t="shared" si="3"/>
        <v>235501.75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>
      <c r="A224" s="4" t="s">
        <v>39</v>
      </c>
      <c r="B224" s="5">
        <v>178</v>
      </c>
      <c r="C224" s="5" t="s">
        <v>23</v>
      </c>
      <c r="D224" s="5">
        <v>122</v>
      </c>
      <c r="E224" s="5" t="s">
        <v>8</v>
      </c>
      <c r="F224" s="5">
        <v>51</v>
      </c>
      <c r="G224" s="7"/>
      <c r="H224" s="7"/>
      <c r="I224" s="7"/>
      <c r="J224" s="7"/>
      <c r="K224" s="123" t="str">
        <f t="shared" si="3"/>
        <v xml:space="preserve"> 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>
      <c r="A225" s="4" t="s">
        <v>39</v>
      </c>
      <c r="B225" s="5">
        <v>178</v>
      </c>
      <c r="C225" s="5" t="s">
        <v>24</v>
      </c>
      <c r="D225" s="5">
        <v>15</v>
      </c>
      <c r="E225" s="5" t="s">
        <v>8</v>
      </c>
      <c r="F225" s="5">
        <v>51</v>
      </c>
      <c r="G225" s="5">
        <v>672</v>
      </c>
      <c r="H225" s="5">
        <v>14175</v>
      </c>
      <c r="I225" s="5">
        <v>20702</v>
      </c>
      <c r="J225" s="5">
        <v>20702</v>
      </c>
      <c r="K225" s="123">
        <f t="shared" si="3"/>
        <v>14062.75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>
      <c r="A226" s="4" t="s">
        <v>39</v>
      </c>
      <c r="B226" s="5">
        <v>178</v>
      </c>
      <c r="C226" s="5" t="s">
        <v>25</v>
      </c>
      <c r="D226" s="5">
        <v>137</v>
      </c>
      <c r="E226" s="5" t="s">
        <v>8</v>
      </c>
      <c r="F226" s="5">
        <v>51</v>
      </c>
      <c r="G226" s="7"/>
      <c r="H226" s="7"/>
      <c r="I226" s="7"/>
      <c r="J226" s="7"/>
      <c r="K226" s="123" t="str">
        <f t="shared" si="3"/>
        <v xml:space="preserve"> 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>
      <c r="A227" s="4" t="s">
        <v>40</v>
      </c>
      <c r="B227" s="5">
        <v>238</v>
      </c>
      <c r="C227" s="5" t="s">
        <v>7</v>
      </c>
      <c r="D227" s="5">
        <v>486</v>
      </c>
      <c r="E227" s="5" t="s">
        <v>8</v>
      </c>
      <c r="F227" s="5">
        <v>51</v>
      </c>
      <c r="G227" s="5">
        <v>211450</v>
      </c>
      <c r="H227" s="5">
        <v>227942</v>
      </c>
      <c r="I227" s="5">
        <v>250000</v>
      </c>
      <c r="J227" s="5">
        <v>261059</v>
      </c>
      <c r="K227" s="123">
        <f t="shared" si="3"/>
        <v>237612.75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>
      <c r="A228" s="4" t="s">
        <v>40</v>
      </c>
      <c r="B228" s="5">
        <v>238</v>
      </c>
      <c r="C228" s="5" t="s">
        <v>10</v>
      </c>
      <c r="D228" s="5">
        <v>176</v>
      </c>
      <c r="E228" s="5" t="s">
        <v>8</v>
      </c>
      <c r="F228" s="5">
        <v>51</v>
      </c>
      <c r="G228" s="5">
        <v>160000</v>
      </c>
      <c r="H228" s="5">
        <v>138422</v>
      </c>
      <c r="I228" s="5">
        <v>222700</v>
      </c>
      <c r="J228" s="5">
        <v>241418</v>
      </c>
      <c r="K228" s="123">
        <f t="shared" si="3"/>
        <v>190635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>
      <c r="A229" s="4" t="s">
        <v>40</v>
      </c>
      <c r="B229" s="5">
        <v>238</v>
      </c>
      <c r="C229" s="5" t="s">
        <v>12</v>
      </c>
      <c r="D229" s="5">
        <v>125</v>
      </c>
      <c r="E229" s="5" t="s">
        <v>8</v>
      </c>
      <c r="F229" s="5">
        <v>51</v>
      </c>
      <c r="G229" s="7"/>
      <c r="H229" s="7"/>
      <c r="I229" s="7"/>
      <c r="J229" s="7"/>
      <c r="K229" s="123" t="str">
        <f t="shared" si="3"/>
        <v xml:space="preserve"> 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>
      <c r="A230" s="4" t="s">
        <v>40</v>
      </c>
      <c r="B230" s="5">
        <v>238</v>
      </c>
      <c r="C230" s="5" t="s">
        <v>13</v>
      </c>
      <c r="D230" s="5">
        <v>191</v>
      </c>
      <c r="E230" s="5" t="s">
        <v>8</v>
      </c>
      <c r="F230" s="5">
        <v>51</v>
      </c>
      <c r="G230" s="5">
        <v>216937</v>
      </c>
      <c r="H230" s="5">
        <v>210585</v>
      </c>
      <c r="I230" s="5">
        <v>253871</v>
      </c>
      <c r="J230" s="5">
        <v>286820</v>
      </c>
      <c r="K230" s="123">
        <f t="shared" si="3"/>
        <v>242053.25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>
      <c r="A231" s="4" t="s">
        <v>40</v>
      </c>
      <c r="B231" s="5">
        <v>238</v>
      </c>
      <c r="C231" s="5" t="s">
        <v>14</v>
      </c>
      <c r="D231" s="5">
        <v>195</v>
      </c>
      <c r="E231" s="5" t="s">
        <v>8</v>
      </c>
      <c r="F231" s="5">
        <v>51</v>
      </c>
      <c r="G231" s="7"/>
      <c r="H231" s="7"/>
      <c r="I231" s="7"/>
      <c r="J231" s="7"/>
      <c r="K231" s="123" t="str">
        <f t="shared" si="3"/>
        <v xml:space="preserve"> 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>
      <c r="A232" s="4" t="s">
        <v>40</v>
      </c>
      <c r="B232" s="5">
        <v>238</v>
      </c>
      <c r="C232" s="5" t="s">
        <v>15</v>
      </c>
      <c r="D232" s="5">
        <v>242</v>
      </c>
      <c r="E232" s="5" t="s">
        <v>8</v>
      </c>
      <c r="F232" s="5">
        <v>51</v>
      </c>
      <c r="G232" s="5">
        <v>34150</v>
      </c>
      <c r="H232" s="5">
        <v>34529</v>
      </c>
      <c r="I232" s="5">
        <v>51080</v>
      </c>
      <c r="J232" s="5">
        <v>44685</v>
      </c>
      <c r="K232" s="123">
        <f t="shared" si="3"/>
        <v>41111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>
      <c r="A233" s="4" t="s">
        <v>40</v>
      </c>
      <c r="B233" s="5">
        <v>238</v>
      </c>
      <c r="C233" s="5" t="s">
        <v>16</v>
      </c>
      <c r="D233" s="5">
        <v>201</v>
      </c>
      <c r="E233" s="5" t="s">
        <v>8</v>
      </c>
      <c r="F233" s="5">
        <v>51</v>
      </c>
      <c r="G233" s="5">
        <v>63357</v>
      </c>
      <c r="H233" s="5">
        <v>57603</v>
      </c>
      <c r="I233" s="5">
        <v>81094</v>
      </c>
      <c r="J233" s="5">
        <v>94103</v>
      </c>
      <c r="K233" s="123">
        <f t="shared" si="3"/>
        <v>74039.25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>
      <c r="A234" s="4" t="s">
        <v>40</v>
      </c>
      <c r="B234" s="5">
        <v>238</v>
      </c>
      <c r="C234" s="5" t="s">
        <v>17</v>
      </c>
      <c r="D234" s="5">
        <v>56</v>
      </c>
      <c r="E234" s="5" t="s">
        <v>8</v>
      </c>
      <c r="F234" s="5">
        <v>51</v>
      </c>
      <c r="G234" s="5">
        <v>3911869</v>
      </c>
      <c r="H234" s="5">
        <v>4029630</v>
      </c>
      <c r="I234" s="5">
        <v>3336795</v>
      </c>
      <c r="J234" s="5">
        <v>3776440</v>
      </c>
      <c r="K234" s="123">
        <f t="shared" si="3"/>
        <v>3763683.5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>
      <c r="A235" s="4" t="s">
        <v>40</v>
      </c>
      <c r="B235" s="5">
        <v>238</v>
      </c>
      <c r="C235" s="5" t="s">
        <v>18</v>
      </c>
      <c r="D235" s="5">
        <v>79</v>
      </c>
      <c r="E235" s="5" t="s">
        <v>8</v>
      </c>
      <c r="F235" s="5">
        <v>51</v>
      </c>
      <c r="G235" s="5">
        <v>397390</v>
      </c>
      <c r="H235" s="5">
        <v>500171</v>
      </c>
      <c r="I235" s="5">
        <v>397002</v>
      </c>
      <c r="J235" s="5">
        <v>484409</v>
      </c>
      <c r="K235" s="123">
        <f t="shared" si="3"/>
        <v>444743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>
      <c r="A236" s="4" t="s">
        <v>40</v>
      </c>
      <c r="B236" s="5">
        <v>238</v>
      </c>
      <c r="C236" s="5" t="s">
        <v>19</v>
      </c>
      <c r="D236" s="5">
        <v>197</v>
      </c>
      <c r="E236" s="5" t="s">
        <v>8</v>
      </c>
      <c r="F236" s="5">
        <v>51</v>
      </c>
      <c r="G236" s="7"/>
      <c r="H236" s="7"/>
      <c r="I236" s="7"/>
      <c r="J236" s="7"/>
      <c r="K236" s="123" t="str">
        <f t="shared" si="3"/>
        <v xml:space="preserve"> 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>
      <c r="A237" s="4" t="s">
        <v>40</v>
      </c>
      <c r="B237" s="5">
        <v>238</v>
      </c>
      <c r="C237" s="5" t="s">
        <v>20</v>
      </c>
      <c r="D237" s="5">
        <v>489</v>
      </c>
      <c r="E237" s="5" t="s">
        <v>8</v>
      </c>
      <c r="F237" s="5">
        <v>51</v>
      </c>
      <c r="G237" s="7"/>
      <c r="H237" s="7"/>
      <c r="I237" s="7"/>
      <c r="J237" s="7"/>
      <c r="K237" s="123" t="str">
        <f t="shared" si="3"/>
        <v xml:space="preserve"> 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>
      <c r="A238" s="4" t="s">
        <v>40</v>
      </c>
      <c r="B238" s="5">
        <v>238</v>
      </c>
      <c r="C238" s="5" t="s">
        <v>21</v>
      </c>
      <c r="D238" s="5">
        <v>27</v>
      </c>
      <c r="E238" s="5" t="s">
        <v>8</v>
      </c>
      <c r="F238" s="5">
        <v>51</v>
      </c>
      <c r="G238" s="5">
        <v>11244</v>
      </c>
      <c r="H238" s="5">
        <v>12000</v>
      </c>
      <c r="I238" s="5">
        <v>11244</v>
      </c>
      <c r="J238" s="5">
        <v>24434</v>
      </c>
      <c r="K238" s="123">
        <f t="shared" si="3"/>
        <v>14730.5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>
      <c r="A239" s="4" t="s">
        <v>40</v>
      </c>
      <c r="B239" s="5">
        <v>238</v>
      </c>
      <c r="C239" s="5" t="s">
        <v>22</v>
      </c>
      <c r="D239" s="5">
        <v>83</v>
      </c>
      <c r="E239" s="5" t="s">
        <v>8</v>
      </c>
      <c r="F239" s="5">
        <v>51</v>
      </c>
      <c r="G239" s="5">
        <v>2200241</v>
      </c>
      <c r="H239" s="5">
        <v>2313041</v>
      </c>
      <c r="I239" s="5">
        <v>2173599</v>
      </c>
      <c r="J239" s="5">
        <v>2316041</v>
      </c>
      <c r="K239" s="123">
        <f t="shared" si="3"/>
        <v>2250730.5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>
      <c r="A240" s="4" t="s">
        <v>40</v>
      </c>
      <c r="B240" s="5">
        <v>238</v>
      </c>
      <c r="C240" s="5" t="s">
        <v>23</v>
      </c>
      <c r="D240" s="5">
        <v>122</v>
      </c>
      <c r="E240" s="5" t="s">
        <v>8</v>
      </c>
      <c r="F240" s="5">
        <v>51</v>
      </c>
      <c r="G240" s="5">
        <v>408796</v>
      </c>
      <c r="H240" s="5">
        <v>388814</v>
      </c>
      <c r="I240" s="5">
        <v>388814</v>
      </c>
      <c r="J240" s="5">
        <v>526487</v>
      </c>
      <c r="K240" s="123">
        <f t="shared" si="3"/>
        <v>428227.75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>
      <c r="A241" s="4" t="s">
        <v>40</v>
      </c>
      <c r="B241" s="5">
        <v>238</v>
      </c>
      <c r="C241" s="5" t="s">
        <v>24</v>
      </c>
      <c r="D241" s="5">
        <v>15</v>
      </c>
      <c r="E241" s="5" t="s">
        <v>8</v>
      </c>
      <c r="F241" s="5">
        <v>51</v>
      </c>
      <c r="G241" s="5">
        <v>2306862</v>
      </c>
      <c r="H241" s="5">
        <v>2779058</v>
      </c>
      <c r="I241" s="5">
        <v>2219095</v>
      </c>
      <c r="J241" s="5">
        <v>2463064</v>
      </c>
      <c r="K241" s="123">
        <f t="shared" si="3"/>
        <v>2442019.75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>
      <c r="A242" s="4" t="s">
        <v>40</v>
      </c>
      <c r="B242" s="5">
        <v>238</v>
      </c>
      <c r="C242" s="5" t="s">
        <v>25</v>
      </c>
      <c r="D242" s="5">
        <v>137</v>
      </c>
      <c r="E242" s="5" t="s">
        <v>8</v>
      </c>
      <c r="F242" s="5">
        <v>51</v>
      </c>
      <c r="G242" s="5">
        <v>172413</v>
      </c>
      <c r="H242" s="5">
        <v>227151</v>
      </c>
      <c r="I242" s="5">
        <v>288264</v>
      </c>
      <c r="J242" s="5">
        <v>228243</v>
      </c>
      <c r="K242" s="123">
        <f t="shared" si="3"/>
        <v>229017.75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>
      <c r="A243" s="4" t="s">
        <v>41</v>
      </c>
      <c r="B243" s="5">
        <v>74</v>
      </c>
      <c r="C243" s="5" t="s">
        <v>7</v>
      </c>
      <c r="D243" s="5">
        <v>486</v>
      </c>
      <c r="E243" s="5" t="s">
        <v>8</v>
      </c>
      <c r="F243" s="5">
        <v>51</v>
      </c>
      <c r="G243" s="5">
        <v>12000</v>
      </c>
      <c r="H243" s="5">
        <v>12000</v>
      </c>
      <c r="I243" s="5">
        <v>13000</v>
      </c>
      <c r="J243" s="5">
        <v>13000</v>
      </c>
      <c r="K243" s="123">
        <f t="shared" si="3"/>
        <v>12500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>
      <c r="A244" s="4" t="s">
        <v>41</v>
      </c>
      <c r="B244" s="5">
        <v>74</v>
      </c>
      <c r="C244" s="5" t="s">
        <v>10</v>
      </c>
      <c r="D244" s="5">
        <v>176</v>
      </c>
      <c r="E244" s="5" t="s">
        <v>8</v>
      </c>
      <c r="F244" s="5">
        <v>51</v>
      </c>
      <c r="G244" s="7"/>
      <c r="H244" s="7"/>
      <c r="I244" s="7"/>
      <c r="J244" s="7"/>
      <c r="K244" s="123" t="str">
        <f t="shared" si="3"/>
        <v xml:space="preserve"> 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>
      <c r="A245" s="4" t="s">
        <v>41</v>
      </c>
      <c r="B245" s="5">
        <v>74</v>
      </c>
      <c r="C245" s="5" t="s">
        <v>12</v>
      </c>
      <c r="D245" s="5">
        <v>125</v>
      </c>
      <c r="E245" s="5" t="s">
        <v>8</v>
      </c>
      <c r="F245" s="5">
        <v>51</v>
      </c>
      <c r="G245" s="5">
        <v>229000</v>
      </c>
      <c r="H245" s="5">
        <v>235000</v>
      </c>
      <c r="I245" s="5">
        <v>240000</v>
      </c>
      <c r="J245" s="5">
        <v>240000</v>
      </c>
      <c r="K245" s="123">
        <f t="shared" si="3"/>
        <v>236000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>
      <c r="A246" s="4" t="s">
        <v>41</v>
      </c>
      <c r="B246" s="5">
        <v>74</v>
      </c>
      <c r="C246" s="5" t="s">
        <v>13</v>
      </c>
      <c r="D246" s="5">
        <v>191</v>
      </c>
      <c r="E246" s="5" t="s">
        <v>8</v>
      </c>
      <c r="F246" s="5">
        <v>51</v>
      </c>
      <c r="G246" s="7"/>
      <c r="H246" s="7"/>
      <c r="I246" s="7"/>
      <c r="J246" s="7"/>
      <c r="K246" s="123" t="str">
        <f t="shared" si="3"/>
        <v xml:space="preserve"> 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>
      <c r="A247" s="4" t="s">
        <v>41</v>
      </c>
      <c r="B247" s="5">
        <v>74</v>
      </c>
      <c r="C247" s="5" t="s">
        <v>14</v>
      </c>
      <c r="D247" s="5">
        <v>195</v>
      </c>
      <c r="E247" s="5" t="s">
        <v>8</v>
      </c>
      <c r="F247" s="5">
        <v>51</v>
      </c>
      <c r="G247" s="7"/>
      <c r="H247" s="7"/>
      <c r="I247" s="7"/>
      <c r="J247" s="7"/>
      <c r="K247" s="123" t="str">
        <f t="shared" si="3"/>
        <v xml:space="preserve"> 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>
      <c r="A248" s="4" t="s">
        <v>41</v>
      </c>
      <c r="B248" s="5">
        <v>74</v>
      </c>
      <c r="C248" s="5" t="s">
        <v>15</v>
      </c>
      <c r="D248" s="5">
        <v>242</v>
      </c>
      <c r="E248" s="5" t="s">
        <v>8</v>
      </c>
      <c r="F248" s="5">
        <v>51</v>
      </c>
      <c r="G248" s="5">
        <v>16700</v>
      </c>
      <c r="H248" s="5">
        <v>17000</v>
      </c>
      <c r="I248" s="5">
        <v>18000</v>
      </c>
      <c r="J248" s="5">
        <v>18000</v>
      </c>
      <c r="K248" s="123">
        <f t="shared" si="3"/>
        <v>17425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>
      <c r="A249" s="4" t="s">
        <v>41</v>
      </c>
      <c r="B249" s="5">
        <v>74</v>
      </c>
      <c r="C249" s="5" t="s">
        <v>16</v>
      </c>
      <c r="D249" s="5">
        <v>201</v>
      </c>
      <c r="E249" s="5" t="s">
        <v>8</v>
      </c>
      <c r="F249" s="5">
        <v>51</v>
      </c>
      <c r="G249" s="7"/>
      <c r="H249" s="7"/>
      <c r="I249" s="7"/>
      <c r="J249" s="7"/>
      <c r="K249" s="123" t="str">
        <f t="shared" si="3"/>
        <v xml:space="preserve"> 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>
      <c r="A250" s="4" t="s">
        <v>41</v>
      </c>
      <c r="B250" s="5">
        <v>74</v>
      </c>
      <c r="C250" s="5" t="s">
        <v>17</v>
      </c>
      <c r="D250" s="5">
        <v>56</v>
      </c>
      <c r="E250" s="5" t="s">
        <v>8</v>
      </c>
      <c r="F250" s="5">
        <v>51</v>
      </c>
      <c r="G250" s="5">
        <v>31000</v>
      </c>
      <c r="H250" s="5">
        <v>32000</v>
      </c>
      <c r="I250" s="5">
        <v>33000</v>
      </c>
      <c r="J250" s="5">
        <v>33000</v>
      </c>
      <c r="K250" s="123">
        <f t="shared" si="3"/>
        <v>32250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>
      <c r="A251" s="4" t="s">
        <v>41</v>
      </c>
      <c r="B251" s="5">
        <v>74</v>
      </c>
      <c r="C251" s="5" t="s">
        <v>18</v>
      </c>
      <c r="D251" s="5">
        <v>79</v>
      </c>
      <c r="E251" s="5" t="s">
        <v>8</v>
      </c>
      <c r="F251" s="5">
        <v>51</v>
      </c>
      <c r="G251" s="7"/>
      <c r="H251" s="7"/>
      <c r="I251" s="7"/>
      <c r="J251" s="7"/>
      <c r="K251" s="123" t="str">
        <f t="shared" si="3"/>
        <v xml:space="preserve"> 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>
      <c r="A252" s="4" t="s">
        <v>41</v>
      </c>
      <c r="B252" s="5">
        <v>74</v>
      </c>
      <c r="C252" s="5" t="s">
        <v>19</v>
      </c>
      <c r="D252" s="5">
        <v>197</v>
      </c>
      <c r="E252" s="5" t="s">
        <v>8</v>
      </c>
      <c r="F252" s="5">
        <v>51</v>
      </c>
      <c r="G252" s="7"/>
      <c r="H252" s="7"/>
      <c r="I252" s="7"/>
      <c r="J252" s="7"/>
      <c r="K252" s="123" t="str">
        <f t="shared" si="3"/>
        <v xml:space="preserve"> 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>
      <c r="A253" s="4" t="s">
        <v>41</v>
      </c>
      <c r="B253" s="5">
        <v>74</v>
      </c>
      <c r="C253" s="5" t="s">
        <v>20</v>
      </c>
      <c r="D253" s="5">
        <v>489</v>
      </c>
      <c r="E253" s="5" t="s">
        <v>8</v>
      </c>
      <c r="F253" s="5">
        <v>51</v>
      </c>
      <c r="G253" s="5">
        <v>269800</v>
      </c>
      <c r="H253" s="5">
        <v>273000</v>
      </c>
      <c r="I253" s="5">
        <v>275000</v>
      </c>
      <c r="J253" s="5">
        <v>275000</v>
      </c>
      <c r="K253" s="123">
        <f t="shared" si="3"/>
        <v>273200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>
      <c r="A254" s="4" t="s">
        <v>41</v>
      </c>
      <c r="B254" s="5">
        <v>74</v>
      </c>
      <c r="C254" s="5" t="s">
        <v>21</v>
      </c>
      <c r="D254" s="5">
        <v>27</v>
      </c>
      <c r="E254" s="5" t="s">
        <v>8</v>
      </c>
      <c r="F254" s="5">
        <v>51</v>
      </c>
      <c r="G254" s="5">
        <v>1000</v>
      </c>
      <c r="H254" s="5">
        <v>1000</v>
      </c>
      <c r="I254" s="5">
        <v>1100</v>
      </c>
      <c r="J254" s="5">
        <v>1100</v>
      </c>
      <c r="K254" s="123">
        <f t="shared" si="3"/>
        <v>1050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>
      <c r="A255" s="4" t="s">
        <v>41</v>
      </c>
      <c r="B255" s="5">
        <v>74</v>
      </c>
      <c r="C255" s="5" t="s">
        <v>22</v>
      </c>
      <c r="D255" s="5">
        <v>83</v>
      </c>
      <c r="E255" s="5" t="s">
        <v>8</v>
      </c>
      <c r="F255" s="5">
        <v>51</v>
      </c>
      <c r="G255" s="7"/>
      <c r="H255" s="7"/>
      <c r="I255" s="7"/>
      <c r="J255" s="7"/>
      <c r="K255" s="123" t="str">
        <f t="shared" si="3"/>
        <v xml:space="preserve"> 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>
      <c r="A256" s="4" t="s">
        <v>41</v>
      </c>
      <c r="B256" s="5">
        <v>74</v>
      </c>
      <c r="C256" s="5" t="s">
        <v>23</v>
      </c>
      <c r="D256" s="5">
        <v>122</v>
      </c>
      <c r="E256" s="5" t="s">
        <v>8</v>
      </c>
      <c r="F256" s="5">
        <v>51</v>
      </c>
      <c r="G256" s="5">
        <v>2800</v>
      </c>
      <c r="H256" s="5">
        <v>2800</v>
      </c>
      <c r="I256" s="5">
        <v>3000</v>
      </c>
      <c r="J256" s="5">
        <v>3000</v>
      </c>
      <c r="K256" s="123">
        <f t="shared" si="3"/>
        <v>2900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>
      <c r="A257" s="4" t="s">
        <v>41</v>
      </c>
      <c r="B257" s="5">
        <v>74</v>
      </c>
      <c r="C257" s="5" t="s">
        <v>24</v>
      </c>
      <c r="D257" s="5">
        <v>15</v>
      </c>
      <c r="E257" s="5" t="s">
        <v>8</v>
      </c>
      <c r="F257" s="5">
        <v>51</v>
      </c>
      <c r="G257" s="7"/>
      <c r="H257" s="7"/>
      <c r="I257" s="7"/>
      <c r="J257" s="7"/>
      <c r="K257" s="123" t="str">
        <f t="shared" si="3"/>
        <v xml:space="preserve"> 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>
      <c r="A258" s="4" t="s">
        <v>41</v>
      </c>
      <c r="B258" s="5">
        <v>74</v>
      </c>
      <c r="C258" s="5" t="s">
        <v>25</v>
      </c>
      <c r="D258" s="5">
        <v>137</v>
      </c>
      <c r="E258" s="5" t="s">
        <v>8</v>
      </c>
      <c r="F258" s="5">
        <v>51</v>
      </c>
      <c r="G258" s="5">
        <v>155000</v>
      </c>
      <c r="H258" s="5">
        <v>156000</v>
      </c>
      <c r="I258" s="5">
        <v>158000</v>
      </c>
      <c r="J258" s="5">
        <v>158000</v>
      </c>
      <c r="K258" s="123">
        <f t="shared" si="3"/>
        <v>156750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>
      <c r="A259" s="4" t="s">
        <v>42</v>
      </c>
      <c r="B259" s="5">
        <v>75</v>
      </c>
      <c r="C259" s="5" t="s">
        <v>7</v>
      </c>
      <c r="D259" s="5">
        <v>486</v>
      </c>
      <c r="E259" s="5" t="s">
        <v>8</v>
      </c>
      <c r="F259" s="5">
        <v>51</v>
      </c>
      <c r="G259" s="7"/>
      <c r="H259" s="7"/>
      <c r="I259" s="7"/>
      <c r="J259" s="7"/>
      <c r="K259" s="123" t="str">
        <f t="shared" si="3"/>
        <v xml:space="preserve"> 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>
      <c r="A260" s="4" t="s">
        <v>42</v>
      </c>
      <c r="B260" s="5">
        <v>75</v>
      </c>
      <c r="C260" s="5" t="s">
        <v>10</v>
      </c>
      <c r="D260" s="5">
        <v>176</v>
      </c>
      <c r="E260" s="5" t="s">
        <v>8</v>
      </c>
      <c r="F260" s="5">
        <v>51</v>
      </c>
      <c r="G260" s="7"/>
      <c r="H260" s="7"/>
      <c r="I260" s="7"/>
      <c r="J260" s="7"/>
      <c r="K260" s="123" t="str">
        <f t="shared" ref="K260:K323" si="4">IF(ISERROR(AVERAGE(G260:J260))," ",AVERAGE(G260:J260))</f>
        <v xml:space="preserve"> 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>
      <c r="A261" s="4" t="s">
        <v>42</v>
      </c>
      <c r="B261" s="5">
        <v>75</v>
      </c>
      <c r="C261" s="5" t="s">
        <v>12</v>
      </c>
      <c r="D261" s="5">
        <v>125</v>
      </c>
      <c r="E261" s="5" t="s">
        <v>8</v>
      </c>
      <c r="F261" s="5">
        <v>51</v>
      </c>
      <c r="G261" s="5">
        <v>7500</v>
      </c>
      <c r="H261" s="5">
        <v>7500</v>
      </c>
      <c r="I261" s="5">
        <v>7800</v>
      </c>
      <c r="J261" s="5">
        <v>7800</v>
      </c>
      <c r="K261" s="123">
        <f t="shared" si="4"/>
        <v>7650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>
      <c r="A262" s="4" t="s">
        <v>42</v>
      </c>
      <c r="B262" s="5">
        <v>75</v>
      </c>
      <c r="C262" s="5" t="s">
        <v>13</v>
      </c>
      <c r="D262" s="5">
        <v>191</v>
      </c>
      <c r="E262" s="5" t="s">
        <v>8</v>
      </c>
      <c r="F262" s="5">
        <v>51</v>
      </c>
      <c r="G262" s="7"/>
      <c r="H262" s="7"/>
      <c r="I262" s="7"/>
      <c r="J262" s="7"/>
      <c r="K262" s="123" t="str">
        <f t="shared" si="4"/>
        <v xml:space="preserve"> 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>
      <c r="A263" s="4" t="s">
        <v>42</v>
      </c>
      <c r="B263" s="5">
        <v>75</v>
      </c>
      <c r="C263" s="5" t="s">
        <v>14</v>
      </c>
      <c r="D263" s="5">
        <v>195</v>
      </c>
      <c r="E263" s="5" t="s">
        <v>8</v>
      </c>
      <c r="F263" s="5">
        <v>51</v>
      </c>
      <c r="G263" s="7"/>
      <c r="H263" s="7"/>
      <c r="I263" s="7"/>
      <c r="J263" s="7"/>
      <c r="K263" s="123" t="str">
        <f t="shared" si="4"/>
        <v xml:space="preserve"> 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>
      <c r="A264" s="4" t="s">
        <v>42</v>
      </c>
      <c r="B264" s="5">
        <v>75</v>
      </c>
      <c r="C264" s="5" t="s">
        <v>15</v>
      </c>
      <c r="D264" s="5">
        <v>242</v>
      </c>
      <c r="E264" s="5" t="s">
        <v>8</v>
      </c>
      <c r="F264" s="5">
        <v>51</v>
      </c>
      <c r="G264" s="5">
        <v>107000</v>
      </c>
      <c r="H264" s="5">
        <v>114500</v>
      </c>
      <c r="I264" s="5">
        <v>72557</v>
      </c>
      <c r="J264" s="5">
        <v>109641</v>
      </c>
      <c r="K264" s="123">
        <f t="shared" si="4"/>
        <v>100924.5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>
      <c r="A265" s="4" t="s">
        <v>42</v>
      </c>
      <c r="B265" s="5">
        <v>75</v>
      </c>
      <c r="C265" s="5" t="s">
        <v>16</v>
      </c>
      <c r="D265" s="5">
        <v>201</v>
      </c>
      <c r="E265" s="5" t="s">
        <v>8</v>
      </c>
      <c r="F265" s="5">
        <v>51</v>
      </c>
      <c r="G265" s="7"/>
      <c r="H265" s="7"/>
      <c r="I265" s="7"/>
      <c r="J265" s="7"/>
      <c r="K265" s="123" t="str">
        <f t="shared" si="4"/>
        <v xml:space="preserve"> 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>
      <c r="A266" s="4" t="s">
        <v>42</v>
      </c>
      <c r="B266" s="5">
        <v>75</v>
      </c>
      <c r="C266" s="5" t="s">
        <v>17</v>
      </c>
      <c r="D266" s="5">
        <v>56</v>
      </c>
      <c r="E266" s="5" t="s">
        <v>8</v>
      </c>
      <c r="F266" s="5">
        <v>51</v>
      </c>
      <c r="G266" s="5">
        <v>29002</v>
      </c>
      <c r="H266" s="5">
        <v>27750</v>
      </c>
      <c r="I266" s="5">
        <v>31408</v>
      </c>
      <c r="J266" s="5">
        <v>44894</v>
      </c>
      <c r="K266" s="123">
        <f t="shared" si="4"/>
        <v>33263.5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>
      <c r="A267" s="4" t="s">
        <v>42</v>
      </c>
      <c r="B267" s="5">
        <v>75</v>
      </c>
      <c r="C267" s="5" t="s">
        <v>18</v>
      </c>
      <c r="D267" s="5">
        <v>79</v>
      </c>
      <c r="E267" s="5" t="s">
        <v>8</v>
      </c>
      <c r="F267" s="5">
        <v>51</v>
      </c>
      <c r="G267" s="5">
        <v>127563</v>
      </c>
      <c r="H267" s="5">
        <v>125680</v>
      </c>
      <c r="I267" s="5">
        <v>89186</v>
      </c>
      <c r="J267" s="5">
        <v>125624</v>
      </c>
      <c r="K267" s="123">
        <f t="shared" si="4"/>
        <v>117013.25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>
      <c r="A268" s="4" t="s">
        <v>42</v>
      </c>
      <c r="B268" s="5">
        <v>75</v>
      </c>
      <c r="C268" s="5" t="s">
        <v>19</v>
      </c>
      <c r="D268" s="5">
        <v>197</v>
      </c>
      <c r="E268" s="5" t="s">
        <v>8</v>
      </c>
      <c r="F268" s="5">
        <v>51</v>
      </c>
      <c r="G268" s="7"/>
      <c r="H268" s="7"/>
      <c r="I268" s="7"/>
      <c r="J268" s="7"/>
      <c r="K268" s="123" t="str">
        <f t="shared" si="4"/>
        <v xml:space="preserve"> 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>
      <c r="A269" s="4" t="s">
        <v>42</v>
      </c>
      <c r="B269" s="5">
        <v>75</v>
      </c>
      <c r="C269" s="5" t="s">
        <v>20</v>
      </c>
      <c r="D269" s="5">
        <v>489</v>
      </c>
      <c r="E269" s="5" t="s">
        <v>8</v>
      </c>
      <c r="F269" s="5">
        <v>51</v>
      </c>
      <c r="G269" s="7"/>
      <c r="H269" s="7"/>
      <c r="I269" s="7"/>
      <c r="J269" s="7"/>
      <c r="K269" s="123" t="str">
        <f t="shared" si="4"/>
        <v xml:space="preserve"> 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>
      <c r="A270" s="4" t="s">
        <v>42</v>
      </c>
      <c r="B270" s="5">
        <v>75</v>
      </c>
      <c r="C270" s="5" t="s">
        <v>21</v>
      </c>
      <c r="D270" s="5">
        <v>27</v>
      </c>
      <c r="E270" s="5" t="s">
        <v>8</v>
      </c>
      <c r="F270" s="5">
        <v>51</v>
      </c>
      <c r="G270" s="5">
        <v>17934</v>
      </c>
      <c r="H270" s="5">
        <v>31024</v>
      </c>
      <c r="I270" s="5">
        <v>11395</v>
      </c>
      <c r="J270" s="5">
        <v>38300</v>
      </c>
      <c r="K270" s="123">
        <f t="shared" si="4"/>
        <v>24663.25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>
      <c r="A271" s="4" t="s">
        <v>42</v>
      </c>
      <c r="B271" s="5">
        <v>75</v>
      </c>
      <c r="C271" s="5" t="s">
        <v>22</v>
      </c>
      <c r="D271" s="5">
        <v>83</v>
      </c>
      <c r="E271" s="5" t="s">
        <v>8</v>
      </c>
      <c r="F271" s="5">
        <v>51</v>
      </c>
      <c r="G271" s="5">
        <v>30499</v>
      </c>
      <c r="H271" s="5">
        <v>30240</v>
      </c>
      <c r="I271" s="5">
        <v>17951</v>
      </c>
      <c r="J271" s="5">
        <v>25624</v>
      </c>
      <c r="K271" s="123">
        <f t="shared" si="4"/>
        <v>26078.5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>
      <c r="A272" s="4" t="s">
        <v>42</v>
      </c>
      <c r="B272" s="5">
        <v>75</v>
      </c>
      <c r="C272" s="5" t="s">
        <v>23</v>
      </c>
      <c r="D272" s="5">
        <v>122</v>
      </c>
      <c r="E272" s="5" t="s">
        <v>8</v>
      </c>
      <c r="F272" s="5">
        <v>51</v>
      </c>
      <c r="G272" s="7"/>
      <c r="H272" s="7"/>
      <c r="I272" s="7"/>
      <c r="J272" s="7"/>
      <c r="K272" s="123" t="str">
        <f t="shared" si="4"/>
        <v xml:space="preserve"> 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>
      <c r="A273" s="4" t="s">
        <v>42</v>
      </c>
      <c r="B273" s="5">
        <v>75</v>
      </c>
      <c r="C273" s="5" t="s">
        <v>24</v>
      </c>
      <c r="D273" s="5">
        <v>15</v>
      </c>
      <c r="E273" s="5" t="s">
        <v>8</v>
      </c>
      <c r="F273" s="5">
        <v>51</v>
      </c>
      <c r="G273" s="7"/>
      <c r="H273" s="7"/>
      <c r="I273" s="7"/>
      <c r="J273" s="7"/>
      <c r="K273" s="123" t="str">
        <f t="shared" si="4"/>
        <v xml:space="preserve"> 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>
      <c r="A274" s="4" t="s">
        <v>42</v>
      </c>
      <c r="B274" s="5">
        <v>75</v>
      </c>
      <c r="C274" s="5" t="s">
        <v>25</v>
      </c>
      <c r="D274" s="5">
        <v>137</v>
      </c>
      <c r="E274" s="5" t="s">
        <v>8</v>
      </c>
      <c r="F274" s="5">
        <v>51</v>
      </c>
      <c r="G274" s="7"/>
      <c r="H274" s="7"/>
      <c r="I274" s="7"/>
      <c r="J274" s="7"/>
      <c r="K274" s="123" t="str">
        <f t="shared" si="4"/>
        <v xml:space="preserve"> 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>
      <c r="A275" s="4" t="s">
        <v>43</v>
      </c>
      <c r="B275" s="5">
        <v>81</v>
      </c>
      <c r="C275" s="5" t="s">
        <v>7</v>
      </c>
      <c r="D275" s="5">
        <v>486</v>
      </c>
      <c r="E275" s="5" t="s">
        <v>8</v>
      </c>
      <c r="F275" s="5">
        <v>51</v>
      </c>
      <c r="G275" s="5">
        <v>26320</v>
      </c>
      <c r="H275" s="5">
        <v>56000</v>
      </c>
      <c r="I275" s="5">
        <v>57500</v>
      </c>
      <c r="J275" s="5">
        <v>57500</v>
      </c>
      <c r="K275" s="123">
        <f t="shared" si="4"/>
        <v>49330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>
      <c r="A276" s="4" t="s">
        <v>43</v>
      </c>
      <c r="B276" s="5">
        <v>81</v>
      </c>
      <c r="C276" s="5" t="s">
        <v>10</v>
      </c>
      <c r="D276" s="5">
        <v>176</v>
      </c>
      <c r="E276" s="5" t="s">
        <v>8</v>
      </c>
      <c r="F276" s="5">
        <v>51</v>
      </c>
      <c r="G276" s="7"/>
      <c r="H276" s="7"/>
      <c r="I276" s="7"/>
      <c r="J276" s="7"/>
      <c r="K276" s="123" t="str">
        <f t="shared" si="4"/>
        <v xml:space="preserve"> 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>
      <c r="A277" s="4" t="s">
        <v>43</v>
      </c>
      <c r="B277" s="5">
        <v>81</v>
      </c>
      <c r="C277" s="5" t="s">
        <v>12</v>
      </c>
      <c r="D277" s="5">
        <v>125</v>
      </c>
      <c r="E277" s="5" t="s">
        <v>8</v>
      </c>
      <c r="F277" s="5">
        <v>51</v>
      </c>
      <c r="G277" s="5">
        <v>9567000</v>
      </c>
      <c r="H277" s="5">
        <v>9638000</v>
      </c>
      <c r="I277" s="5">
        <v>10217930</v>
      </c>
      <c r="J277" s="5">
        <v>11351100</v>
      </c>
      <c r="K277" s="123">
        <f t="shared" si="4"/>
        <v>10193507.5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>
      <c r="A278" s="4" t="s">
        <v>43</v>
      </c>
      <c r="B278" s="5">
        <v>81</v>
      </c>
      <c r="C278" s="5" t="s">
        <v>13</v>
      </c>
      <c r="D278" s="5">
        <v>191</v>
      </c>
      <c r="E278" s="5" t="s">
        <v>8</v>
      </c>
      <c r="F278" s="5">
        <v>51</v>
      </c>
      <c r="G278" s="7"/>
      <c r="H278" s="7"/>
      <c r="I278" s="7"/>
      <c r="J278" s="7"/>
      <c r="K278" s="123" t="str">
        <f t="shared" si="4"/>
        <v xml:space="preserve"> 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>
      <c r="A279" s="4" t="s">
        <v>43</v>
      </c>
      <c r="B279" s="5">
        <v>81</v>
      </c>
      <c r="C279" s="5" t="s">
        <v>14</v>
      </c>
      <c r="D279" s="5">
        <v>195</v>
      </c>
      <c r="E279" s="5" t="s">
        <v>8</v>
      </c>
      <c r="F279" s="5">
        <v>51</v>
      </c>
      <c r="G279" s="7"/>
      <c r="H279" s="7"/>
      <c r="I279" s="7"/>
      <c r="J279" s="7"/>
      <c r="K279" s="123" t="str">
        <f t="shared" si="4"/>
        <v xml:space="preserve"> 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>
      <c r="A280" s="4" t="s">
        <v>43</v>
      </c>
      <c r="B280" s="5">
        <v>81</v>
      </c>
      <c r="C280" s="5" t="s">
        <v>15</v>
      </c>
      <c r="D280" s="5">
        <v>242</v>
      </c>
      <c r="E280" s="5" t="s">
        <v>8</v>
      </c>
      <c r="F280" s="5">
        <v>51</v>
      </c>
      <c r="G280" s="5">
        <v>420000</v>
      </c>
      <c r="H280" s="5">
        <v>520000</v>
      </c>
      <c r="I280" s="5">
        <v>301770</v>
      </c>
      <c r="J280" s="5">
        <v>470100</v>
      </c>
      <c r="K280" s="123">
        <f t="shared" si="4"/>
        <v>427967.5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>
      <c r="A281" s="4" t="s">
        <v>43</v>
      </c>
      <c r="B281" s="5">
        <v>81</v>
      </c>
      <c r="C281" s="5" t="s">
        <v>16</v>
      </c>
      <c r="D281" s="5">
        <v>201</v>
      </c>
      <c r="E281" s="5" t="s">
        <v>8</v>
      </c>
      <c r="F281" s="5">
        <v>51</v>
      </c>
      <c r="G281" s="7"/>
      <c r="H281" s="7"/>
      <c r="I281" s="7"/>
      <c r="J281" s="7"/>
      <c r="K281" s="123" t="str">
        <f t="shared" si="4"/>
        <v xml:space="preserve"> 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>
      <c r="A282" s="4" t="s">
        <v>43</v>
      </c>
      <c r="B282" s="5">
        <v>81</v>
      </c>
      <c r="C282" s="5" t="s">
        <v>17</v>
      </c>
      <c r="D282" s="5">
        <v>56</v>
      </c>
      <c r="E282" s="5" t="s">
        <v>8</v>
      </c>
      <c r="F282" s="5">
        <v>51</v>
      </c>
      <c r="G282" s="5">
        <v>1171000</v>
      </c>
      <c r="H282" s="5">
        <v>1189000</v>
      </c>
      <c r="I282" s="5">
        <v>1219600</v>
      </c>
      <c r="J282" s="5">
        <v>1470080</v>
      </c>
      <c r="K282" s="123">
        <f t="shared" si="4"/>
        <v>1262420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>
      <c r="A283" s="4" t="s">
        <v>43</v>
      </c>
      <c r="B283" s="5">
        <v>81</v>
      </c>
      <c r="C283" s="5" t="s">
        <v>18</v>
      </c>
      <c r="D283" s="5">
        <v>79</v>
      </c>
      <c r="E283" s="5" t="s">
        <v>8</v>
      </c>
      <c r="F283" s="5">
        <v>51</v>
      </c>
      <c r="G283" s="5">
        <v>185000</v>
      </c>
      <c r="H283" s="5">
        <v>165000</v>
      </c>
      <c r="I283" s="5">
        <v>113040</v>
      </c>
      <c r="J283" s="5">
        <v>193840</v>
      </c>
      <c r="K283" s="123">
        <f t="shared" si="4"/>
        <v>164220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>
      <c r="A284" s="4" t="s">
        <v>43</v>
      </c>
      <c r="B284" s="5">
        <v>81</v>
      </c>
      <c r="C284" s="5" t="s">
        <v>19</v>
      </c>
      <c r="D284" s="5">
        <v>197</v>
      </c>
      <c r="E284" s="5" t="s">
        <v>8</v>
      </c>
      <c r="F284" s="5">
        <v>51</v>
      </c>
      <c r="G284" s="7"/>
      <c r="H284" s="7"/>
      <c r="I284" s="7"/>
      <c r="J284" s="7"/>
      <c r="K284" s="123" t="str">
        <f t="shared" si="4"/>
        <v xml:space="preserve"> 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>
      <c r="A285" s="4" t="s">
        <v>43</v>
      </c>
      <c r="B285" s="5">
        <v>81</v>
      </c>
      <c r="C285" s="5" t="s">
        <v>20</v>
      </c>
      <c r="D285" s="5">
        <v>489</v>
      </c>
      <c r="E285" s="5" t="s">
        <v>8</v>
      </c>
      <c r="F285" s="5">
        <v>51</v>
      </c>
      <c r="G285" s="5">
        <v>2792000</v>
      </c>
      <c r="H285" s="5">
        <v>2900000</v>
      </c>
      <c r="I285" s="5">
        <v>3233750</v>
      </c>
      <c r="J285" s="5">
        <v>3337690</v>
      </c>
      <c r="K285" s="123">
        <f t="shared" si="4"/>
        <v>3065860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>
      <c r="A286" s="4" t="s">
        <v>43</v>
      </c>
      <c r="B286" s="5">
        <v>81</v>
      </c>
      <c r="C286" s="5" t="s">
        <v>21</v>
      </c>
      <c r="D286" s="5">
        <v>27</v>
      </c>
      <c r="E286" s="5" t="s">
        <v>8</v>
      </c>
      <c r="F286" s="5">
        <v>51</v>
      </c>
      <c r="G286" s="5">
        <v>287000</v>
      </c>
      <c r="H286" s="5">
        <v>250000</v>
      </c>
      <c r="I286" s="5">
        <v>185340</v>
      </c>
      <c r="J286" s="5">
        <v>301920</v>
      </c>
      <c r="K286" s="123">
        <f t="shared" si="4"/>
        <v>256065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>
      <c r="A287" s="4" t="s">
        <v>43</v>
      </c>
      <c r="B287" s="5">
        <v>81</v>
      </c>
      <c r="C287" s="5" t="s">
        <v>22</v>
      </c>
      <c r="D287" s="5">
        <v>83</v>
      </c>
      <c r="E287" s="5" t="s">
        <v>8</v>
      </c>
      <c r="F287" s="5">
        <v>51</v>
      </c>
      <c r="G287" s="5">
        <v>305000</v>
      </c>
      <c r="H287" s="5">
        <v>315000</v>
      </c>
      <c r="I287" s="5">
        <v>154830</v>
      </c>
      <c r="J287" s="5">
        <v>330950</v>
      </c>
      <c r="K287" s="123">
        <f t="shared" si="4"/>
        <v>276445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>
      <c r="A288" s="4" t="s">
        <v>43</v>
      </c>
      <c r="B288" s="5">
        <v>81</v>
      </c>
      <c r="C288" s="5" t="s">
        <v>23</v>
      </c>
      <c r="D288" s="5">
        <v>122</v>
      </c>
      <c r="E288" s="5" t="s">
        <v>8</v>
      </c>
      <c r="F288" s="5">
        <v>51</v>
      </c>
      <c r="G288" s="5">
        <v>95000</v>
      </c>
      <c r="H288" s="5">
        <v>95000</v>
      </c>
      <c r="I288" s="5">
        <v>95000</v>
      </c>
      <c r="J288" s="5">
        <v>95000</v>
      </c>
      <c r="K288" s="123">
        <f t="shared" si="4"/>
        <v>95000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>
      <c r="A289" s="4" t="s">
        <v>43</v>
      </c>
      <c r="B289" s="5">
        <v>81</v>
      </c>
      <c r="C289" s="5" t="s">
        <v>24</v>
      </c>
      <c r="D289" s="5">
        <v>15</v>
      </c>
      <c r="E289" s="5" t="s">
        <v>8</v>
      </c>
      <c r="F289" s="5">
        <v>51</v>
      </c>
      <c r="G289" s="7"/>
      <c r="H289" s="7"/>
      <c r="I289" s="7"/>
      <c r="J289" s="7"/>
      <c r="K289" s="123" t="str">
        <f t="shared" si="4"/>
        <v xml:space="preserve"> 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>
      <c r="A290" s="4" t="s">
        <v>43</v>
      </c>
      <c r="B290" s="5">
        <v>81</v>
      </c>
      <c r="C290" s="5" t="s">
        <v>25</v>
      </c>
      <c r="D290" s="5">
        <v>137</v>
      </c>
      <c r="E290" s="5" t="s">
        <v>8</v>
      </c>
      <c r="F290" s="5">
        <v>51</v>
      </c>
      <c r="G290" s="5">
        <v>3892500</v>
      </c>
      <c r="H290" s="5">
        <v>3800000</v>
      </c>
      <c r="I290" s="5">
        <v>4375990</v>
      </c>
      <c r="J290" s="5">
        <v>4894850</v>
      </c>
      <c r="K290" s="123">
        <f t="shared" si="4"/>
        <v>4240835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>
      <c r="A291" s="4" t="s">
        <v>44</v>
      </c>
      <c r="B291" s="5">
        <v>90</v>
      </c>
      <c r="C291" s="5" t="s">
        <v>7</v>
      </c>
      <c r="D291" s="5">
        <v>486</v>
      </c>
      <c r="E291" s="5" t="s">
        <v>8</v>
      </c>
      <c r="F291" s="5">
        <v>51</v>
      </c>
      <c r="G291" s="5">
        <v>150000</v>
      </c>
      <c r="H291" s="5">
        <v>155000</v>
      </c>
      <c r="I291" s="5">
        <v>160000</v>
      </c>
      <c r="J291" s="5">
        <v>162000</v>
      </c>
      <c r="K291" s="123">
        <f t="shared" si="4"/>
        <v>156750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>
      <c r="A292" s="4" t="s">
        <v>44</v>
      </c>
      <c r="B292" s="5">
        <v>90</v>
      </c>
      <c r="C292" s="5" t="s">
        <v>10</v>
      </c>
      <c r="D292" s="5">
        <v>176</v>
      </c>
      <c r="E292" s="5" t="s">
        <v>8</v>
      </c>
      <c r="F292" s="5">
        <v>51</v>
      </c>
      <c r="G292" s="7"/>
      <c r="H292" s="7"/>
      <c r="I292" s="7"/>
      <c r="J292" s="7"/>
      <c r="K292" s="123" t="str">
        <f t="shared" si="4"/>
        <v xml:space="preserve"> 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>
      <c r="A293" s="4" t="s">
        <v>44</v>
      </c>
      <c r="B293" s="5">
        <v>90</v>
      </c>
      <c r="C293" s="5" t="s">
        <v>12</v>
      </c>
      <c r="D293" s="5">
        <v>125</v>
      </c>
      <c r="E293" s="5" t="s">
        <v>8</v>
      </c>
      <c r="F293" s="5">
        <v>51</v>
      </c>
      <c r="G293" s="5">
        <v>1017430</v>
      </c>
      <c r="H293" s="5">
        <v>1068518</v>
      </c>
      <c r="I293" s="5">
        <v>1095345</v>
      </c>
      <c r="J293" s="5">
        <v>1122171</v>
      </c>
      <c r="K293" s="123">
        <f t="shared" si="4"/>
        <v>1075866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>
      <c r="A294" s="4" t="s">
        <v>44</v>
      </c>
      <c r="B294" s="5">
        <v>90</v>
      </c>
      <c r="C294" s="5" t="s">
        <v>13</v>
      </c>
      <c r="D294" s="5">
        <v>191</v>
      </c>
      <c r="E294" s="5" t="s">
        <v>8</v>
      </c>
      <c r="F294" s="5">
        <v>51</v>
      </c>
      <c r="G294" s="7"/>
      <c r="H294" s="7"/>
      <c r="I294" s="7"/>
      <c r="J294" s="7"/>
      <c r="K294" s="123" t="str">
        <f t="shared" si="4"/>
        <v xml:space="preserve"> 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>
      <c r="A295" s="4" t="s">
        <v>44</v>
      </c>
      <c r="B295" s="5">
        <v>90</v>
      </c>
      <c r="C295" s="5" t="s">
        <v>14</v>
      </c>
      <c r="D295" s="5">
        <v>195</v>
      </c>
      <c r="E295" s="5" t="s">
        <v>8</v>
      </c>
      <c r="F295" s="5">
        <v>51</v>
      </c>
      <c r="G295" s="7"/>
      <c r="H295" s="7"/>
      <c r="I295" s="7"/>
      <c r="J295" s="7"/>
      <c r="K295" s="123" t="str">
        <f t="shared" si="4"/>
        <v xml:space="preserve"> 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>
      <c r="A296" s="4" t="s">
        <v>44</v>
      </c>
      <c r="B296" s="5">
        <v>90</v>
      </c>
      <c r="C296" s="5" t="s">
        <v>15</v>
      </c>
      <c r="D296" s="5">
        <v>242</v>
      </c>
      <c r="E296" s="5" t="s">
        <v>8</v>
      </c>
      <c r="F296" s="5">
        <v>51</v>
      </c>
      <c r="G296" s="5">
        <v>275222</v>
      </c>
      <c r="H296" s="5">
        <v>294494</v>
      </c>
      <c r="I296" s="5">
        <v>304805</v>
      </c>
      <c r="J296" s="5">
        <v>315107</v>
      </c>
      <c r="K296" s="123">
        <f t="shared" si="4"/>
        <v>297407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>
      <c r="A297" s="4" t="s">
        <v>44</v>
      </c>
      <c r="B297" s="5">
        <v>90</v>
      </c>
      <c r="C297" s="5" t="s">
        <v>16</v>
      </c>
      <c r="D297" s="5">
        <v>201</v>
      </c>
      <c r="E297" s="5" t="s">
        <v>8</v>
      </c>
      <c r="F297" s="5">
        <v>51</v>
      </c>
      <c r="G297" s="7"/>
      <c r="H297" s="7"/>
      <c r="I297" s="7"/>
      <c r="J297" s="7"/>
      <c r="K297" s="123" t="str">
        <f t="shared" si="4"/>
        <v xml:space="preserve"> 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>
      <c r="A298" s="4" t="s">
        <v>44</v>
      </c>
      <c r="B298" s="5">
        <v>90</v>
      </c>
      <c r="C298" s="5" t="s">
        <v>17</v>
      </c>
      <c r="D298" s="5">
        <v>56</v>
      </c>
      <c r="E298" s="5" t="s">
        <v>8</v>
      </c>
      <c r="F298" s="5">
        <v>51</v>
      </c>
      <c r="G298" s="5">
        <v>502051</v>
      </c>
      <c r="H298" s="5">
        <v>546765</v>
      </c>
      <c r="I298" s="5">
        <v>595460</v>
      </c>
      <c r="J298" s="5">
        <v>952170</v>
      </c>
      <c r="K298" s="123">
        <f t="shared" si="4"/>
        <v>649111.5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>
      <c r="A299" s="4" t="s">
        <v>44</v>
      </c>
      <c r="B299" s="5">
        <v>90</v>
      </c>
      <c r="C299" s="5" t="s">
        <v>18</v>
      </c>
      <c r="D299" s="5">
        <v>79</v>
      </c>
      <c r="E299" s="5" t="s">
        <v>8</v>
      </c>
      <c r="F299" s="5">
        <v>51</v>
      </c>
      <c r="G299" s="5">
        <v>260000</v>
      </c>
      <c r="H299" s="5">
        <v>290000</v>
      </c>
      <c r="I299" s="5">
        <v>323000</v>
      </c>
      <c r="J299" s="5">
        <v>323000</v>
      </c>
      <c r="K299" s="123">
        <f t="shared" si="4"/>
        <v>299000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>
      <c r="A300" s="4" t="s">
        <v>44</v>
      </c>
      <c r="B300" s="5">
        <v>90</v>
      </c>
      <c r="C300" s="5" t="s">
        <v>19</v>
      </c>
      <c r="D300" s="5">
        <v>197</v>
      </c>
      <c r="E300" s="5" t="s">
        <v>8</v>
      </c>
      <c r="F300" s="5">
        <v>51</v>
      </c>
      <c r="G300" s="7"/>
      <c r="H300" s="7"/>
      <c r="I300" s="7"/>
      <c r="J300" s="7"/>
      <c r="K300" s="123" t="str">
        <f t="shared" si="4"/>
        <v xml:space="preserve"> 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>
      <c r="A301" s="4" t="s">
        <v>44</v>
      </c>
      <c r="B301" s="5">
        <v>90</v>
      </c>
      <c r="C301" s="5" t="s">
        <v>20</v>
      </c>
      <c r="D301" s="5">
        <v>489</v>
      </c>
      <c r="E301" s="5" t="s">
        <v>8</v>
      </c>
      <c r="F301" s="5">
        <v>51</v>
      </c>
      <c r="G301" s="5">
        <v>430000</v>
      </c>
      <c r="H301" s="5">
        <v>435000</v>
      </c>
      <c r="I301" s="5">
        <v>436000</v>
      </c>
      <c r="J301" s="5">
        <v>436000</v>
      </c>
      <c r="K301" s="123">
        <f t="shared" si="4"/>
        <v>434250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>
      <c r="A302" s="4" t="s">
        <v>44</v>
      </c>
      <c r="B302" s="5">
        <v>90</v>
      </c>
      <c r="C302" s="5" t="s">
        <v>21</v>
      </c>
      <c r="D302" s="5">
        <v>27</v>
      </c>
      <c r="E302" s="5" t="s">
        <v>8</v>
      </c>
      <c r="F302" s="5">
        <v>51</v>
      </c>
      <c r="G302" s="5">
        <v>1272415</v>
      </c>
      <c r="H302" s="5">
        <v>1340313</v>
      </c>
      <c r="I302" s="5">
        <v>1401592</v>
      </c>
      <c r="J302" s="5">
        <v>1534088</v>
      </c>
      <c r="K302" s="123">
        <f t="shared" si="4"/>
        <v>1387102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>
      <c r="A303" s="4" t="s">
        <v>44</v>
      </c>
      <c r="B303" s="5">
        <v>90</v>
      </c>
      <c r="C303" s="5" t="s">
        <v>22</v>
      </c>
      <c r="D303" s="5">
        <v>83</v>
      </c>
      <c r="E303" s="5" t="s">
        <v>8</v>
      </c>
      <c r="F303" s="5">
        <v>51</v>
      </c>
      <c r="G303" s="5">
        <v>36130</v>
      </c>
      <c r="H303" s="5">
        <v>36980</v>
      </c>
      <c r="I303" s="5">
        <v>37800</v>
      </c>
      <c r="J303" s="5">
        <v>37800</v>
      </c>
      <c r="K303" s="123">
        <f t="shared" si="4"/>
        <v>37177.5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>
      <c r="A304" s="4" t="s">
        <v>44</v>
      </c>
      <c r="B304" s="5">
        <v>90</v>
      </c>
      <c r="C304" s="5" t="s">
        <v>23</v>
      </c>
      <c r="D304" s="5">
        <v>122</v>
      </c>
      <c r="E304" s="5" t="s">
        <v>8</v>
      </c>
      <c r="F304" s="5">
        <v>51</v>
      </c>
      <c r="G304" s="5">
        <v>190268</v>
      </c>
      <c r="H304" s="5">
        <v>194930</v>
      </c>
      <c r="I304" s="5">
        <v>199705</v>
      </c>
      <c r="J304" s="5">
        <v>204598</v>
      </c>
      <c r="K304" s="123">
        <f t="shared" si="4"/>
        <v>197375.25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>
      <c r="A305" s="4" t="s">
        <v>44</v>
      </c>
      <c r="B305" s="5">
        <v>90</v>
      </c>
      <c r="C305" s="5" t="s">
        <v>24</v>
      </c>
      <c r="D305" s="5">
        <v>15</v>
      </c>
      <c r="E305" s="5" t="s">
        <v>8</v>
      </c>
      <c r="F305" s="5">
        <v>51</v>
      </c>
      <c r="G305" s="7"/>
      <c r="H305" s="7"/>
      <c r="I305" s="7"/>
      <c r="J305" s="7"/>
      <c r="K305" s="123" t="str">
        <f t="shared" si="4"/>
        <v xml:space="preserve"> 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>
      <c r="A306" s="4" t="s">
        <v>44</v>
      </c>
      <c r="B306" s="5">
        <v>90</v>
      </c>
      <c r="C306" s="5" t="s">
        <v>25</v>
      </c>
      <c r="D306" s="5">
        <v>137</v>
      </c>
      <c r="E306" s="5" t="s">
        <v>8</v>
      </c>
      <c r="F306" s="5">
        <v>51</v>
      </c>
      <c r="G306" s="5">
        <v>25434</v>
      </c>
      <c r="H306" s="5">
        <v>26057</v>
      </c>
      <c r="I306" s="5">
        <v>26696</v>
      </c>
      <c r="J306" s="5">
        <v>27350</v>
      </c>
      <c r="K306" s="123">
        <f t="shared" si="4"/>
        <v>26384.25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>
      <c r="A307" s="4" t="s">
        <v>45</v>
      </c>
      <c r="B307" s="5">
        <v>175</v>
      </c>
      <c r="C307" s="5" t="s">
        <v>7</v>
      </c>
      <c r="D307" s="5">
        <v>486</v>
      </c>
      <c r="E307" s="5" t="s">
        <v>8</v>
      </c>
      <c r="F307" s="5">
        <v>51</v>
      </c>
      <c r="G307" s="5">
        <v>4300</v>
      </c>
      <c r="H307" s="5">
        <v>5000</v>
      </c>
      <c r="I307" s="5">
        <v>5200</v>
      </c>
      <c r="J307" s="5">
        <v>5200</v>
      </c>
      <c r="K307" s="123">
        <f t="shared" si="4"/>
        <v>4925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>
      <c r="A308" s="4" t="s">
        <v>45</v>
      </c>
      <c r="B308" s="5">
        <v>175</v>
      </c>
      <c r="C308" s="5" t="s">
        <v>10</v>
      </c>
      <c r="D308" s="5">
        <v>176</v>
      </c>
      <c r="E308" s="5" t="s">
        <v>8</v>
      </c>
      <c r="F308" s="5">
        <v>51</v>
      </c>
      <c r="G308" s="7"/>
      <c r="H308" s="7"/>
      <c r="I308" s="7"/>
      <c r="J308" s="7"/>
      <c r="K308" s="123" t="str">
        <f t="shared" si="4"/>
        <v xml:space="preserve"> 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>
      <c r="A309" s="4" t="s">
        <v>45</v>
      </c>
      <c r="B309" s="5">
        <v>175</v>
      </c>
      <c r="C309" s="5" t="s">
        <v>12</v>
      </c>
      <c r="D309" s="5">
        <v>125</v>
      </c>
      <c r="E309" s="5" t="s">
        <v>8</v>
      </c>
      <c r="F309" s="5">
        <v>51</v>
      </c>
      <c r="G309" s="5">
        <v>38000</v>
      </c>
      <c r="H309" s="5">
        <v>40000</v>
      </c>
      <c r="I309" s="5">
        <v>43397</v>
      </c>
      <c r="J309" s="5">
        <v>47737</v>
      </c>
      <c r="K309" s="123">
        <f t="shared" si="4"/>
        <v>42283.5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>
      <c r="A310" s="4" t="s">
        <v>45</v>
      </c>
      <c r="B310" s="5">
        <v>175</v>
      </c>
      <c r="C310" s="5" t="s">
        <v>13</v>
      </c>
      <c r="D310" s="5">
        <v>191</v>
      </c>
      <c r="E310" s="5" t="s">
        <v>8</v>
      </c>
      <c r="F310" s="5">
        <v>51</v>
      </c>
      <c r="G310" s="7"/>
      <c r="H310" s="7"/>
      <c r="I310" s="7"/>
      <c r="J310" s="7"/>
      <c r="K310" s="123" t="str">
        <f t="shared" si="4"/>
        <v xml:space="preserve"> 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>
      <c r="A311" s="4" t="s">
        <v>45</v>
      </c>
      <c r="B311" s="5">
        <v>175</v>
      </c>
      <c r="C311" s="5" t="s">
        <v>14</v>
      </c>
      <c r="D311" s="5">
        <v>195</v>
      </c>
      <c r="E311" s="5" t="s">
        <v>8</v>
      </c>
      <c r="F311" s="5">
        <v>51</v>
      </c>
      <c r="G311" s="7"/>
      <c r="H311" s="7"/>
      <c r="I311" s="5">
        <v>469</v>
      </c>
      <c r="J311" s="5">
        <v>586</v>
      </c>
      <c r="K311" s="123">
        <f t="shared" si="4"/>
        <v>527.5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>
      <c r="A312" s="4" t="s">
        <v>45</v>
      </c>
      <c r="B312" s="5">
        <v>175</v>
      </c>
      <c r="C312" s="5" t="s">
        <v>15</v>
      </c>
      <c r="D312" s="5">
        <v>242</v>
      </c>
      <c r="E312" s="5" t="s">
        <v>8</v>
      </c>
      <c r="F312" s="5">
        <v>51</v>
      </c>
      <c r="G312" s="5">
        <v>20000</v>
      </c>
      <c r="H312" s="5">
        <v>22000</v>
      </c>
      <c r="I312" s="5">
        <v>24709</v>
      </c>
      <c r="J312" s="5">
        <v>29651</v>
      </c>
      <c r="K312" s="123">
        <f t="shared" si="4"/>
        <v>24090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>
      <c r="A313" s="4" t="s">
        <v>45</v>
      </c>
      <c r="B313" s="5">
        <v>175</v>
      </c>
      <c r="C313" s="5" t="s">
        <v>16</v>
      </c>
      <c r="D313" s="5">
        <v>201</v>
      </c>
      <c r="E313" s="5" t="s">
        <v>8</v>
      </c>
      <c r="F313" s="5">
        <v>51</v>
      </c>
      <c r="G313" s="7"/>
      <c r="H313" s="7"/>
      <c r="I313" s="7"/>
      <c r="J313" s="7"/>
      <c r="K313" s="123" t="str">
        <f t="shared" si="4"/>
        <v xml:space="preserve"> 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>
      <c r="A314" s="4" t="s">
        <v>45</v>
      </c>
      <c r="B314" s="5">
        <v>175</v>
      </c>
      <c r="C314" s="5" t="s">
        <v>17</v>
      </c>
      <c r="D314" s="5">
        <v>56</v>
      </c>
      <c r="E314" s="5" t="s">
        <v>8</v>
      </c>
      <c r="F314" s="5">
        <v>51</v>
      </c>
      <c r="G314" s="5">
        <v>39835</v>
      </c>
      <c r="H314" s="5">
        <v>41827</v>
      </c>
      <c r="I314" s="5">
        <v>13907</v>
      </c>
      <c r="J314" s="5">
        <v>16690</v>
      </c>
      <c r="K314" s="123">
        <f t="shared" si="4"/>
        <v>28064.75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>
      <c r="A315" s="4" t="s">
        <v>45</v>
      </c>
      <c r="B315" s="5">
        <v>175</v>
      </c>
      <c r="C315" s="5" t="s">
        <v>18</v>
      </c>
      <c r="D315" s="5">
        <v>79</v>
      </c>
      <c r="E315" s="5" t="s">
        <v>8</v>
      </c>
      <c r="F315" s="5">
        <v>51</v>
      </c>
      <c r="G315" s="5">
        <v>47209</v>
      </c>
      <c r="H315" s="5">
        <v>49569</v>
      </c>
      <c r="I315" s="5">
        <v>26169</v>
      </c>
      <c r="J315" s="5">
        <v>31388</v>
      </c>
      <c r="K315" s="123">
        <f t="shared" si="4"/>
        <v>38583.75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>
      <c r="A316" s="4" t="s">
        <v>45</v>
      </c>
      <c r="B316" s="5">
        <v>175</v>
      </c>
      <c r="C316" s="5" t="s">
        <v>19</v>
      </c>
      <c r="D316" s="5">
        <v>197</v>
      </c>
      <c r="E316" s="5" t="s">
        <v>8</v>
      </c>
      <c r="F316" s="5">
        <v>51</v>
      </c>
      <c r="G316" s="7"/>
      <c r="H316" s="7"/>
      <c r="I316" s="7"/>
      <c r="J316" s="7"/>
      <c r="K316" s="123" t="str">
        <f t="shared" si="4"/>
        <v xml:space="preserve"> 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>
      <c r="A317" s="4" t="s">
        <v>45</v>
      </c>
      <c r="B317" s="5">
        <v>175</v>
      </c>
      <c r="C317" s="5" t="s">
        <v>20</v>
      </c>
      <c r="D317" s="5">
        <v>489</v>
      </c>
      <c r="E317" s="5" t="s">
        <v>8</v>
      </c>
      <c r="F317" s="5">
        <v>51</v>
      </c>
      <c r="G317" s="5">
        <v>39000</v>
      </c>
      <c r="H317" s="5">
        <v>39000</v>
      </c>
      <c r="I317" s="5">
        <v>40000</v>
      </c>
      <c r="J317" s="5">
        <v>40000</v>
      </c>
      <c r="K317" s="123">
        <f t="shared" si="4"/>
        <v>39500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>
      <c r="A318" s="4" t="s">
        <v>45</v>
      </c>
      <c r="B318" s="5">
        <v>175</v>
      </c>
      <c r="C318" s="5" t="s">
        <v>21</v>
      </c>
      <c r="D318" s="5">
        <v>27</v>
      </c>
      <c r="E318" s="5" t="s">
        <v>8</v>
      </c>
      <c r="F318" s="5">
        <v>51</v>
      </c>
      <c r="G318" s="5">
        <v>98340</v>
      </c>
      <c r="H318" s="5">
        <v>106000</v>
      </c>
      <c r="I318" s="5">
        <v>127250</v>
      </c>
      <c r="J318" s="5">
        <v>148757</v>
      </c>
      <c r="K318" s="123">
        <f t="shared" si="4"/>
        <v>120086.75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>
      <c r="A319" s="4" t="s">
        <v>45</v>
      </c>
      <c r="B319" s="5">
        <v>175</v>
      </c>
      <c r="C319" s="5" t="s">
        <v>22</v>
      </c>
      <c r="D319" s="5">
        <v>83</v>
      </c>
      <c r="E319" s="5" t="s">
        <v>8</v>
      </c>
      <c r="F319" s="5">
        <v>51</v>
      </c>
      <c r="G319" s="5">
        <v>23359</v>
      </c>
      <c r="H319" s="5">
        <v>24527</v>
      </c>
      <c r="I319" s="5">
        <v>14633</v>
      </c>
      <c r="J319" s="5">
        <v>18293</v>
      </c>
      <c r="K319" s="123">
        <f t="shared" si="4"/>
        <v>20203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>
      <c r="A320" s="4" t="s">
        <v>45</v>
      </c>
      <c r="B320" s="5">
        <v>175</v>
      </c>
      <c r="C320" s="5" t="s">
        <v>23</v>
      </c>
      <c r="D320" s="5">
        <v>122</v>
      </c>
      <c r="E320" s="5" t="s">
        <v>8</v>
      </c>
      <c r="F320" s="5">
        <v>51</v>
      </c>
      <c r="G320" s="7"/>
      <c r="H320" s="7"/>
      <c r="I320" s="7"/>
      <c r="J320" s="7"/>
      <c r="K320" s="123" t="str">
        <f t="shared" si="4"/>
        <v xml:space="preserve"> 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>
      <c r="A321" s="4" t="s">
        <v>45</v>
      </c>
      <c r="B321" s="5">
        <v>175</v>
      </c>
      <c r="C321" s="5" t="s">
        <v>24</v>
      </c>
      <c r="D321" s="5">
        <v>15</v>
      </c>
      <c r="E321" s="5" t="s">
        <v>8</v>
      </c>
      <c r="F321" s="5">
        <v>51</v>
      </c>
      <c r="G321" s="7"/>
      <c r="H321" s="7"/>
      <c r="I321" s="7"/>
      <c r="J321" s="7"/>
      <c r="K321" s="123" t="str">
        <f t="shared" si="4"/>
        <v xml:space="preserve"> 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>
      <c r="A322" s="4" t="s">
        <v>45</v>
      </c>
      <c r="B322" s="5">
        <v>175</v>
      </c>
      <c r="C322" s="5" t="s">
        <v>25</v>
      </c>
      <c r="D322" s="5">
        <v>137</v>
      </c>
      <c r="E322" s="5" t="s">
        <v>8</v>
      </c>
      <c r="F322" s="5">
        <v>51</v>
      </c>
      <c r="G322" s="7"/>
      <c r="H322" s="7"/>
      <c r="I322" s="7"/>
      <c r="J322" s="7"/>
      <c r="K322" s="123" t="str">
        <f t="shared" si="4"/>
        <v xml:space="preserve"> 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>
      <c r="A323" s="4" t="s">
        <v>46</v>
      </c>
      <c r="B323" s="5">
        <v>114</v>
      </c>
      <c r="C323" s="5" t="s">
        <v>7</v>
      </c>
      <c r="D323" s="5">
        <v>486</v>
      </c>
      <c r="E323" s="5" t="s">
        <v>8</v>
      </c>
      <c r="F323" s="5">
        <v>51</v>
      </c>
      <c r="G323" s="5">
        <v>600000</v>
      </c>
      <c r="H323" s="5">
        <v>618885</v>
      </c>
      <c r="I323" s="5">
        <v>593370</v>
      </c>
      <c r="J323" s="5">
        <v>593370</v>
      </c>
      <c r="K323" s="123">
        <f t="shared" si="4"/>
        <v>601406.25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>
      <c r="A324" s="4" t="s">
        <v>46</v>
      </c>
      <c r="B324" s="5">
        <v>114</v>
      </c>
      <c r="C324" s="5" t="s">
        <v>10</v>
      </c>
      <c r="D324" s="5">
        <v>176</v>
      </c>
      <c r="E324" s="5" t="s">
        <v>8</v>
      </c>
      <c r="F324" s="5">
        <v>51</v>
      </c>
      <c r="G324" s="5">
        <v>382307</v>
      </c>
      <c r="H324" s="5">
        <v>531800</v>
      </c>
      <c r="I324" s="5">
        <v>429839</v>
      </c>
      <c r="J324" s="5">
        <v>265006</v>
      </c>
      <c r="K324" s="123">
        <f t="shared" ref="K324:K387" si="5">IF(ISERROR(AVERAGE(G324:J324))," ",AVERAGE(G324:J324))</f>
        <v>402238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>
      <c r="A325" s="4" t="s">
        <v>46</v>
      </c>
      <c r="B325" s="5">
        <v>114</v>
      </c>
      <c r="C325" s="5" t="s">
        <v>12</v>
      </c>
      <c r="D325" s="5">
        <v>125</v>
      </c>
      <c r="E325" s="5" t="s">
        <v>8</v>
      </c>
      <c r="F325" s="5">
        <v>51</v>
      </c>
      <c r="G325" s="5">
        <v>347819</v>
      </c>
      <c r="H325" s="5">
        <v>656633</v>
      </c>
      <c r="I325" s="5">
        <v>397705</v>
      </c>
      <c r="J325" s="5">
        <v>750964</v>
      </c>
      <c r="K325" s="123">
        <f t="shared" si="5"/>
        <v>538280.25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>
      <c r="A326" s="4" t="s">
        <v>46</v>
      </c>
      <c r="B326" s="5">
        <v>114</v>
      </c>
      <c r="C326" s="5" t="s">
        <v>13</v>
      </c>
      <c r="D326" s="5">
        <v>191</v>
      </c>
      <c r="E326" s="5" t="s">
        <v>8</v>
      </c>
      <c r="F326" s="5">
        <v>51</v>
      </c>
      <c r="G326" s="5">
        <v>51</v>
      </c>
      <c r="H326" s="5">
        <v>60</v>
      </c>
      <c r="I326" s="5">
        <v>55</v>
      </c>
      <c r="J326" s="5">
        <v>55</v>
      </c>
      <c r="K326" s="123">
        <f t="shared" si="5"/>
        <v>55.25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>
      <c r="A327" s="4" t="s">
        <v>46</v>
      </c>
      <c r="B327" s="5">
        <v>114</v>
      </c>
      <c r="C327" s="5" t="s">
        <v>14</v>
      </c>
      <c r="D327" s="5">
        <v>195</v>
      </c>
      <c r="E327" s="5" t="s">
        <v>8</v>
      </c>
      <c r="F327" s="5">
        <v>51</v>
      </c>
      <c r="G327" s="5">
        <v>36184</v>
      </c>
      <c r="H327" s="5">
        <v>87808</v>
      </c>
      <c r="I327" s="5">
        <v>83251</v>
      </c>
      <c r="J327" s="5">
        <v>47958</v>
      </c>
      <c r="K327" s="123">
        <f t="shared" si="5"/>
        <v>63800.25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>
      <c r="A328" s="4" t="s">
        <v>46</v>
      </c>
      <c r="B328" s="5">
        <v>114</v>
      </c>
      <c r="C328" s="5" t="s">
        <v>15</v>
      </c>
      <c r="D328" s="5">
        <v>242</v>
      </c>
      <c r="E328" s="5" t="s">
        <v>8</v>
      </c>
      <c r="F328" s="5">
        <v>51</v>
      </c>
      <c r="G328" s="5">
        <v>21000</v>
      </c>
      <c r="H328" s="5">
        <v>21000</v>
      </c>
      <c r="I328" s="5">
        <v>21000</v>
      </c>
      <c r="J328" s="5">
        <v>21000</v>
      </c>
      <c r="K328" s="123">
        <f t="shared" si="5"/>
        <v>21000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>
      <c r="A329" s="4" t="s">
        <v>46</v>
      </c>
      <c r="B329" s="5">
        <v>114</v>
      </c>
      <c r="C329" s="5" t="s">
        <v>16</v>
      </c>
      <c r="D329" s="5">
        <v>201</v>
      </c>
      <c r="E329" s="5" t="s">
        <v>8</v>
      </c>
      <c r="F329" s="5">
        <v>51</v>
      </c>
      <c r="G329" s="5">
        <v>1000</v>
      </c>
      <c r="H329" s="5">
        <v>1000</v>
      </c>
      <c r="I329" s="5">
        <v>1000</v>
      </c>
      <c r="J329" s="5">
        <v>1000</v>
      </c>
      <c r="K329" s="123">
        <f t="shared" si="5"/>
        <v>1000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>
      <c r="A330" s="4" t="s">
        <v>46</v>
      </c>
      <c r="B330" s="5">
        <v>114</v>
      </c>
      <c r="C330" s="5" t="s">
        <v>17</v>
      </c>
      <c r="D330" s="5">
        <v>56</v>
      </c>
      <c r="E330" s="5" t="s">
        <v>8</v>
      </c>
      <c r="F330" s="5">
        <v>51</v>
      </c>
      <c r="G330" s="5">
        <v>2905559</v>
      </c>
      <c r="H330" s="5">
        <v>3247200</v>
      </c>
      <c r="I330" s="5">
        <v>2928793</v>
      </c>
      <c r="J330" s="5">
        <v>2367237</v>
      </c>
      <c r="K330" s="123">
        <f t="shared" si="5"/>
        <v>2862197.25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>
      <c r="A331" s="4" t="s">
        <v>46</v>
      </c>
      <c r="B331" s="5">
        <v>114</v>
      </c>
      <c r="C331" s="5" t="s">
        <v>18</v>
      </c>
      <c r="D331" s="5">
        <v>79</v>
      </c>
      <c r="E331" s="5" t="s">
        <v>8</v>
      </c>
      <c r="F331" s="5">
        <v>51</v>
      </c>
      <c r="G331" s="5">
        <v>53101</v>
      </c>
      <c r="H331" s="5">
        <v>79207</v>
      </c>
      <c r="I331" s="5">
        <v>119599</v>
      </c>
      <c r="J331" s="5">
        <v>38462</v>
      </c>
      <c r="K331" s="123">
        <f t="shared" si="5"/>
        <v>72592.25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>
      <c r="A332" s="4" t="s">
        <v>46</v>
      </c>
      <c r="B332" s="5">
        <v>114</v>
      </c>
      <c r="C332" s="5" t="s">
        <v>19</v>
      </c>
      <c r="D332" s="5">
        <v>197</v>
      </c>
      <c r="E332" s="5" t="s">
        <v>8</v>
      </c>
      <c r="F332" s="5">
        <v>51</v>
      </c>
      <c r="G332" s="5">
        <v>96092</v>
      </c>
      <c r="H332" s="5">
        <v>110841</v>
      </c>
      <c r="I332" s="5">
        <v>95637</v>
      </c>
      <c r="J332" s="5">
        <v>84168</v>
      </c>
      <c r="K332" s="123">
        <f t="shared" si="5"/>
        <v>96684.5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>
      <c r="A333" s="4" t="s">
        <v>46</v>
      </c>
      <c r="B333" s="5">
        <v>114</v>
      </c>
      <c r="C333" s="5" t="s">
        <v>20</v>
      </c>
      <c r="D333" s="5">
        <v>489</v>
      </c>
      <c r="E333" s="5" t="s">
        <v>8</v>
      </c>
      <c r="F333" s="5">
        <v>51</v>
      </c>
      <c r="G333" s="5">
        <v>600000</v>
      </c>
      <c r="H333" s="5">
        <v>618885</v>
      </c>
      <c r="I333" s="5">
        <v>593370</v>
      </c>
      <c r="J333" s="5">
        <v>593370</v>
      </c>
      <c r="K333" s="123">
        <f t="shared" si="5"/>
        <v>601406.25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>
      <c r="A334" s="4" t="s">
        <v>46</v>
      </c>
      <c r="B334" s="5">
        <v>114</v>
      </c>
      <c r="C334" s="5" t="s">
        <v>21</v>
      </c>
      <c r="D334" s="5">
        <v>27</v>
      </c>
      <c r="E334" s="5" t="s">
        <v>8</v>
      </c>
      <c r="F334" s="5">
        <v>51</v>
      </c>
      <c r="G334" s="5">
        <v>62677</v>
      </c>
      <c r="H334" s="5">
        <v>64840</v>
      </c>
      <c r="I334" s="5">
        <v>47256</v>
      </c>
      <c r="J334" s="5">
        <v>63248</v>
      </c>
      <c r="K334" s="123">
        <f t="shared" si="5"/>
        <v>59505.25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>
      <c r="A335" s="4" t="s">
        <v>46</v>
      </c>
      <c r="B335" s="5">
        <v>114</v>
      </c>
      <c r="C335" s="5" t="s">
        <v>22</v>
      </c>
      <c r="D335" s="5">
        <v>83</v>
      </c>
      <c r="E335" s="5" t="s">
        <v>8</v>
      </c>
      <c r="F335" s="5">
        <v>51</v>
      </c>
      <c r="G335" s="5">
        <v>149656</v>
      </c>
      <c r="H335" s="5">
        <v>131188</v>
      </c>
      <c r="I335" s="5">
        <v>147365</v>
      </c>
      <c r="J335" s="5">
        <v>54316</v>
      </c>
      <c r="K335" s="123">
        <f t="shared" si="5"/>
        <v>120631.25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>
      <c r="A336" s="4" t="s">
        <v>46</v>
      </c>
      <c r="B336" s="5">
        <v>114</v>
      </c>
      <c r="C336" s="5" t="s">
        <v>23</v>
      </c>
      <c r="D336" s="5">
        <v>122</v>
      </c>
      <c r="E336" s="5" t="s">
        <v>8</v>
      </c>
      <c r="F336" s="5">
        <v>51</v>
      </c>
      <c r="G336" s="5">
        <v>230723</v>
      </c>
      <c r="H336" s="5">
        <v>724646</v>
      </c>
      <c r="I336" s="5">
        <v>811531</v>
      </c>
      <c r="J336" s="5">
        <v>894781</v>
      </c>
      <c r="K336" s="123">
        <f t="shared" si="5"/>
        <v>665420.25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>
      <c r="A337" s="4" t="s">
        <v>46</v>
      </c>
      <c r="B337" s="5">
        <v>114</v>
      </c>
      <c r="C337" s="5" t="s">
        <v>24</v>
      </c>
      <c r="D337" s="5">
        <v>15</v>
      </c>
      <c r="E337" s="5" t="s">
        <v>8</v>
      </c>
      <c r="F337" s="5">
        <v>51</v>
      </c>
      <c r="G337" s="5">
        <v>368879</v>
      </c>
      <c r="H337" s="5">
        <v>329193</v>
      </c>
      <c r="I337" s="5">
        <v>322320</v>
      </c>
      <c r="J337" s="5">
        <v>288642</v>
      </c>
      <c r="K337" s="123">
        <f t="shared" si="5"/>
        <v>327258.5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>
      <c r="A338" s="4" t="s">
        <v>46</v>
      </c>
      <c r="B338" s="5">
        <v>114</v>
      </c>
      <c r="C338" s="5" t="s">
        <v>25</v>
      </c>
      <c r="D338" s="5">
        <v>137</v>
      </c>
      <c r="E338" s="5" t="s">
        <v>8</v>
      </c>
      <c r="F338" s="5">
        <v>51</v>
      </c>
      <c r="G338" s="5">
        <v>7238</v>
      </c>
      <c r="H338" s="5">
        <v>8001</v>
      </c>
      <c r="I338" s="5">
        <v>6905</v>
      </c>
      <c r="J338" s="5">
        <v>6123</v>
      </c>
      <c r="K338" s="123">
        <f t="shared" si="5"/>
        <v>7066.75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>
      <c r="A339" s="4" t="s">
        <v>47</v>
      </c>
      <c r="B339" s="5">
        <v>122</v>
      </c>
      <c r="C339" s="5" t="s">
        <v>7</v>
      </c>
      <c r="D339" s="5">
        <v>486</v>
      </c>
      <c r="E339" s="5" t="s">
        <v>8</v>
      </c>
      <c r="F339" s="5">
        <v>51</v>
      </c>
      <c r="G339" s="7"/>
      <c r="H339" s="7"/>
      <c r="I339" s="7"/>
      <c r="J339" s="7"/>
      <c r="K339" s="123" t="str">
        <f t="shared" si="5"/>
        <v xml:space="preserve"> 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>
      <c r="A340" s="4" t="s">
        <v>47</v>
      </c>
      <c r="B340" s="5">
        <v>122</v>
      </c>
      <c r="C340" s="5" t="s">
        <v>10</v>
      </c>
      <c r="D340" s="5">
        <v>176</v>
      </c>
      <c r="E340" s="5" t="s">
        <v>8</v>
      </c>
      <c r="F340" s="5">
        <v>51</v>
      </c>
      <c r="G340" s="5">
        <v>2464</v>
      </c>
      <c r="H340" s="5">
        <v>746</v>
      </c>
      <c r="I340" s="5">
        <v>6141</v>
      </c>
      <c r="J340" s="5">
        <v>3185</v>
      </c>
      <c r="K340" s="123">
        <f t="shared" si="5"/>
        <v>3134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>
      <c r="A341" s="4" t="s">
        <v>47</v>
      </c>
      <c r="B341" s="5">
        <v>122</v>
      </c>
      <c r="C341" s="5" t="s">
        <v>12</v>
      </c>
      <c r="D341" s="5">
        <v>125</v>
      </c>
      <c r="E341" s="5" t="s">
        <v>8</v>
      </c>
      <c r="F341" s="5">
        <v>51</v>
      </c>
      <c r="G341" s="7"/>
      <c r="H341" s="7"/>
      <c r="I341" s="7"/>
      <c r="J341" s="7"/>
      <c r="K341" s="123" t="str">
        <f t="shared" si="5"/>
        <v xml:space="preserve"> 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>
      <c r="A342" s="4" t="s">
        <v>47</v>
      </c>
      <c r="B342" s="5">
        <v>122</v>
      </c>
      <c r="C342" s="5" t="s">
        <v>13</v>
      </c>
      <c r="D342" s="5">
        <v>191</v>
      </c>
      <c r="E342" s="5" t="s">
        <v>8</v>
      </c>
      <c r="F342" s="5">
        <v>51</v>
      </c>
      <c r="G342" s="7"/>
      <c r="H342" s="7"/>
      <c r="I342" s="7"/>
      <c r="J342" s="7"/>
      <c r="K342" s="123" t="str">
        <f t="shared" si="5"/>
        <v xml:space="preserve"> 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>
      <c r="A343" s="4" t="s">
        <v>47</v>
      </c>
      <c r="B343" s="5">
        <v>122</v>
      </c>
      <c r="C343" s="5" t="s">
        <v>14</v>
      </c>
      <c r="D343" s="5">
        <v>195</v>
      </c>
      <c r="E343" s="5" t="s">
        <v>8</v>
      </c>
      <c r="F343" s="5">
        <v>51</v>
      </c>
      <c r="G343" s="7"/>
      <c r="H343" s="7"/>
      <c r="I343" s="7"/>
      <c r="J343" s="7"/>
      <c r="K343" s="123" t="str">
        <f t="shared" si="5"/>
        <v xml:space="preserve"> 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>
      <c r="A344" s="4" t="s">
        <v>47</v>
      </c>
      <c r="B344" s="5">
        <v>122</v>
      </c>
      <c r="C344" s="5" t="s">
        <v>15</v>
      </c>
      <c r="D344" s="5">
        <v>242</v>
      </c>
      <c r="E344" s="5" t="s">
        <v>8</v>
      </c>
      <c r="F344" s="5">
        <v>51</v>
      </c>
      <c r="G344" s="7"/>
      <c r="H344" s="7"/>
      <c r="I344" s="7"/>
      <c r="J344" s="7"/>
      <c r="K344" s="123" t="str">
        <f t="shared" si="5"/>
        <v xml:space="preserve"> 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>
      <c r="A345" s="4" t="s">
        <v>47</v>
      </c>
      <c r="B345" s="5">
        <v>122</v>
      </c>
      <c r="C345" s="5" t="s">
        <v>16</v>
      </c>
      <c r="D345" s="5">
        <v>201</v>
      </c>
      <c r="E345" s="5" t="s">
        <v>8</v>
      </c>
      <c r="F345" s="5">
        <v>51</v>
      </c>
      <c r="G345" s="7"/>
      <c r="H345" s="7"/>
      <c r="I345" s="7"/>
      <c r="J345" s="7"/>
      <c r="K345" s="123" t="str">
        <f t="shared" si="5"/>
        <v xml:space="preserve"> 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>
      <c r="A346" s="4" t="s">
        <v>47</v>
      </c>
      <c r="B346" s="5">
        <v>122</v>
      </c>
      <c r="C346" s="5" t="s">
        <v>17</v>
      </c>
      <c r="D346" s="5">
        <v>56</v>
      </c>
      <c r="E346" s="5" t="s">
        <v>8</v>
      </c>
      <c r="F346" s="5">
        <v>51</v>
      </c>
      <c r="G346" s="5">
        <v>78739</v>
      </c>
      <c r="H346" s="5">
        <v>100815</v>
      </c>
      <c r="I346" s="5">
        <v>60312</v>
      </c>
      <c r="J346" s="5">
        <v>59651</v>
      </c>
      <c r="K346" s="123">
        <f t="shared" si="5"/>
        <v>74879.25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>
      <c r="A347" s="4" t="s">
        <v>47</v>
      </c>
      <c r="B347" s="5">
        <v>122</v>
      </c>
      <c r="C347" s="5" t="s">
        <v>18</v>
      </c>
      <c r="D347" s="5">
        <v>79</v>
      </c>
      <c r="E347" s="5" t="s">
        <v>8</v>
      </c>
      <c r="F347" s="5">
        <v>51</v>
      </c>
      <c r="G347" s="7"/>
      <c r="H347" s="7"/>
      <c r="I347" s="7"/>
      <c r="J347" s="7"/>
      <c r="K347" s="123" t="str">
        <f t="shared" si="5"/>
        <v xml:space="preserve"> 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>
      <c r="A348" s="4" t="s">
        <v>47</v>
      </c>
      <c r="B348" s="5">
        <v>122</v>
      </c>
      <c r="C348" s="5" t="s">
        <v>19</v>
      </c>
      <c r="D348" s="5">
        <v>197</v>
      </c>
      <c r="E348" s="5" t="s">
        <v>8</v>
      </c>
      <c r="F348" s="5">
        <v>51</v>
      </c>
      <c r="G348" s="7"/>
      <c r="H348" s="7"/>
      <c r="I348" s="7"/>
      <c r="J348" s="7"/>
      <c r="K348" s="123" t="str">
        <f t="shared" si="5"/>
        <v xml:space="preserve"> 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>
      <c r="A349" s="4" t="s">
        <v>47</v>
      </c>
      <c r="B349" s="5">
        <v>122</v>
      </c>
      <c r="C349" s="5" t="s">
        <v>20</v>
      </c>
      <c r="D349" s="5">
        <v>489</v>
      </c>
      <c r="E349" s="5" t="s">
        <v>8</v>
      </c>
      <c r="F349" s="5">
        <v>51</v>
      </c>
      <c r="G349" s="7"/>
      <c r="H349" s="7"/>
      <c r="I349" s="7"/>
      <c r="J349" s="7"/>
      <c r="K349" s="123" t="str">
        <f t="shared" si="5"/>
        <v xml:space="preserve"> 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>
      <c r="A350" s="4" t="s">
        <v>47</v>
      </c>
      <c r="B350" s="5">
        <v>122</v>
      </c>
      <c r="C350" s="5" t="s">
        <v>21</v>
      </c>
      <c r="D350" s="5">
        <v>27</v>
      </c>
      <c r="E350" s="5" t="s">
        <v>8</v>
      </c>
      <c r="F350" s="5">
        <v>51</v>
      </c>
      <c r="G350" s="7"/>
      <c r="H350" s="7"/>
      <c r="I350" s="7"/>
      <c r="J350" s="7"/>
      <c r="K350" s="123" t="str">
        <f t="shared" si="5"/>
        <v xml:space="preserve"> 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>
      <c r="A351" s="4" t="s">
        <v>47</v>
      </c>
      <c r="B351" s="5">
        <v>122</v>
      </c>
      <c r="C351" s="5" t="s">
        <v>22</v>
      </c>
      <c r="D351" s="5">
        <v>83</v>
      </c>
      <c r="E351" s="5" t="s">
        <v>8</v>
      </c>
      <c r="F351" s="5">
        <v>51</v>
      </c>
      <c r="G351" s="5">
        <v>18527</v>
      </c>
      <c r="H351" s="5">
        <v>11326</v>
      </c>
      <c r="I351" s="5">
        <v>7837</v>
      </c>
      <c r="J351" s="5">
        <v>10189</v>
      </c>
      <c r="K351" s="123">
        <f t="shared" si="5"/>
        <v>11969.75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>
      <c r="A352" s="4" t="s">
        <v>47</v>
      </c>
      <c r="B352" s="5">
        <v>122</v>
      </c>
      <c r="C352" s="5" t="s">
        <v>23</v>
      </c>
      <c r="D352" s="5">
        <v>122</v>
      </c>
      <c r="E352" s="5" t="s">
        <v>8</v>
      </c>
      <c r="F352" s="5">
        <v>51</v>
      </c>
      <c r="G352" s="7"/>
      <c r="H352" s="7"/>
      <c r="I352" s="7"/>
      <c r="J352" s="7"/>
      <c r="K352" s="123" t="str">
        <f t="shared" si="5"/>
        <v xml:space="preserve"> 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>
      <c r="A353" s="4" t="s">
        <v>47</v>
      </c>
      <c r="B353" s="5">
        <v>122</v>
      </c>
      <c r="C353" s="5" t="s">
        <v>24</v>
      </c>
      <c r="D353" s="5">
        <v>15</v>
      </c>
      <c r="E353" s="5" t="s">
        <v>8</v>
      </c>
      <c r="F353" s="5">
        <v>51</v>
      </c>
      <c r="G353" s="5">
        <v>13797</v>
      </c>
      <c r="H353" s="5">
        <v>6085</v>
      </c>
      <c r="I353" s="5">
        <v>3956</v>
      </c>
      <c r="J353" s="5">
        <v>3720</v>
      </c>
      <c r="K353" s="123">
        <f t="shared" si="5"/>
        <v>6889.5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>
      <c r="A354" s="4" t="s">
        <v>47</v>
      </c>
      <c r="B354" s="5">
        <v>122</v>
      </c>
      <c r="C354" s="5" t="s">
        <v>25</v>
      </c>
      <c r="D354" s="5">
        <v>137</v>
      </c>
      <c r="E354" s="5" t="s">
        <v>8</v>
      </c>
      <c r="F354" s="5">
        <v>51</v>
      </c>
      <c r="G354" s="7"/>
      <c r="H354" s="7"/>
      <c r="I354" s="7"/>
      <c r="J354" s="7"/>
      <c r="K354" s="123" t="str">
        <f t="shared" si="5"/>
        <v xml:space="preserve"> 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>
      <c r="A355" s="4" t="s">
        <v>48</v>
      </c>
      <c r="B355" s="5">
        <v>123</v>
      </c>
      <c r="C355" s="5" t="s">
        <v>7</v>
      </c>
      <c r="D355" s="5">
        <v>486</v>
      </c>
      <c r="E355" s="5" t="s">
        <v>8</v>
      </c>
      <c r="F355" s="5">
        <v>51</v>
      </c>
      <c r="G355" s="5">
        <v>110000</v>
      </c>
      <c r="H355" s="5">
        <v>115500</v>
      </c>
      <c r="I355" s="5">
        <v>120000</v>
      </c>
      <c r="J355" s="5">
        <v>120000</v>
      </c>
      <c r="K355" s="123">
        <f t="shared" si="5"/>
        <v>116375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>
      <c r="A356" s="4" t="s">
        <v>48</v>
      </c>
      <c r="B356" s="5">
        <v>123</v>
      </c>
      <c r="C356" s="5" t="s">
        <v>10</v>
      </c>
      <c r="D356" s="5">
        <v>176</v>
      </c>
      <c r="E356" s="5" t="s">
        <v>8</v>
      </c>
      <c r="F356" s="5">
        <v>51</v>
      </c>
      <c r="G356" s="7"/>
      <c r="H356" s="7"/>
      <c r="I356" s="7"/>
      <c r="J356" s="7"/>
      <c r="K356" s="123" t="str">
        <f t="shared" si="5"/>
        <v xml:space="preserve"> 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>
      <c r="A357" s="4" t="s">
        <v>48</v>
      </c>
      <c r="B357" s="5">
        <v>123</v>
      </c>
      <c r="C357" s="5" t="s">
        <v>12</v>
      </c>
      <c r="D357" s="5">
        <v>125</v>
      </c>
      <c r="E357" s="5" t="s">
        <v>8</v>
      </c>
      <c r="F357" s="5">
        <v>51</v>
      </c>
      <c r="G357" s="5">
        <v>490000</v>
      </c>
      <c r="H357" s="5">
        <v>500000</v>
      </c>
      <c r="I357" s="5">
        <v>550000</v>
      </c>
      <c r="J357" s="5">
        <v>560000</v>
      </c>
      <c r="K357" s="123">
        <f t="shared" si="5"/>
        <v>525000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>
      <c r="A358" s="4" t="s">
        <v>48</v>
      </c>
      <c r="B358" s="5">
        <v>123</v>
      </c>
      <c r="C358" s="5" t="s">
        <v>13</v>
      </c>
      <c r="D358" s="5">
        <v>191</v>
      </c>
      <c r="E358" s="5" t="s">
        <v>8</v>
      </c>
      <c r="F358" s="5">
        <v>51</v>
      </c>
      <c r="G358" s="7"/>
      <c r="H358" s="7"/>
      <c r="I358" s="7"/>
      <c r="J358" s="7"/>
      <c r="K358" s="123" t="str">
        <f t="shared" si="5"/>
        <v xml:space="preserve"> 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>
      <c r="A359" s="4" t="s">
        <v>48</v>
      </c>
      <c r="B359" s="5">
        <v>123</v>
      </c>
      <c r="C359" s="5" t="s">
        <v>14</v>
      </c>
      <c r="D359" s="5">
        <v>195</v>
      </c>
      <c r="E359" s="5" t="s">
        <v>8</v>
      </c>
      <c r="F359" s="5">
        <v>51</v>
      </c>
      <c r="G359" s="7"/>
      <c r="H359" s="7"/>
      <c r="I359" s="7"/>
      <c r="J359" s="7"/>
      <c r="K359" s="123" t="str">
        <f t="shared" si="5"/>
        <v xml:space="preserve"> 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>
      <c r="A360" s="4" t="s">
        <v>48</v>
      </c>
      <c r="B360" s="5">
        <v>123</v>
      </c>
      <c r="C360" s="5" t="s">
        <v>15</v>
      </c>
      <c r="D360" s="5">
        <v>242</v>
      </c>
      <c r="E360" s="5" t="s">
        <v>8</v>
      </c>
      <c r="F360" s="5">
        <v>51</v>
      </c>
      <c r="G360" s="5">
        <v>4800</v>
      </c>
      <c r="H360" s="5">
        <v>5100</v>
      </c>
      <c r="I360" s="5">
        <v>5300</v>
      </c>
      <c r="J360" s="5">
        <v>5400</v>
      </c>
      <c r="K360" s="123">
        <f t="shared" si="5"/>
        <v>5150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>
      <c r="A361" s="4" t="s">
        <v>48</v>
      </c>
      <c r="B361" s="5">
        <v>123</v>
      </c>
      <c r="C361" s="5" t="s">
        <v>16</v>
      </c>
      <c r="D361" s="5">
        <v>201</v>
      </c>
      <c r="E361" s="5" t="s">
        <v>8</v>
      </c>
      <c r="F361" s="5">
        <v>51</v>
      </c>
      <c r="G361" s="7"/>
      <c r="H361" s="7"/>
      <c r="I361" s="7"/>
      <c r="J361" s="7"/>
      <c r="K361" s="123" t="str">
        <f t="shared" si="5"/>
        <v xml:space="preserve"> 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>
      <c r="A362" s="4" t="s">
        <v>48</v>
      </c>
      <c r="B362" s="5">
        <v>123</v>
      </c>
      <c r="C362" s="5" t="s">
        <v>17</v>
      </c>
      <c r="D362" s="5">
        <v>56</v>
      </c>
      <c r="E362" s="5" t="s">
        <v>8</v>
      </c>
      <c r="F362" s="5">
        <v>51</v>
      </c>
      <c r="G362" s="7"/>
      <c r="H362" s="7"/>
      <c r="I362" s="7"/>
      <c r="J362" s="7"/>
      <c r="K362" s="123" t="str">
        <f t="shared" si="5"/>
        <v xml:space="preserve"> 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>
      <c r="A363" s="4" t="s">
        <v>48</v>
      </c>
      <c r="B363" s="5">
        <v>123</v>
      </c>
      <c r="C363" s="5" t="s">
        <v>18</v>
      </c>
      <c r="D363" s="5">
        <v>79</v>
      </c>
      <c r="E363" s="5" t="s">
        <v>8</v>
      </c>
      <c r="F363" s="5">
        <v>51</v>
      </c>
      <c r="G363" s="7"/>
      <c r="H363" s="7"/>
      <c r="I363" s="7"/>
      <c r="J363" s="7"/>
      <c r="K363" s="123" t="str">
        <f t="shared" si="5"/>
        <v xml:space="preserve"> 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>
      <c r="A364" s="4" t="s">
        <v>48</v>
      </c>
      <c r="B364" s="5">
        <v>123</v>
      </c>
      <c r="C364" s="5" t="s">
        <v>19</v>
      </c>
      <c r="D364" s="5">
        <v>197</v>
      </c>
      <c r="E364" s="5" t="s">
        <v>8</v>
      </c>
      <c r="F364" s="5">
        <v>51</v>
      </c>
      <c r="G364" s="7"/>
      <c r="H364" s="7"/>
      <c r="I364" s="7"/>
      <c r="J364" s="7"/>
      <c r="K364" s="123" t="str">
        <f t="shared" si="5"/>
        <v xml:space="preserve"> 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>
      <c r="A365" s="4" t="s">
        <v>48</v>
      </c>
      <c r="B365" s="5">
        <v>123</v>
      </c>
      <c r="C365" s="5" t="s">
        <v>20</v>
      </c>
      <c r="D365" s="5">
        <v>489</v>
      </c>
      <c r="E365" s="5" t="s">
        <v>8</v>
      </c>
      <c r="F365" s="5">
        <v>51</v>
      </c>
      <c r="G365" s="5">
        <v>42000</v>
      </c>
      <c r="H365" s="5">
        <v>42000</v>
      </c>
      <c r="I365" s="5">
        <v>43000</v>
      </c>
      <c r="J365" s="5">
        <v>43000</v>
      </c>
      <c r="K365" s="123">
        <f t="shared" si="5"/>
        <v>42500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>
      <c r="A366" s="4" t="s">
        <v>48</v>
      </c>
      <c r="B366" s="5">
        <v>123</v>
      </c>
      <c r="C366" s="5" t="s">
        <v>21</v>
      </c>
      <c r="D366" s="5">
        <v>27</v>
      </c>
      <c r="E366" s="5" t="s">
        <v>8</v>
      </c>
      <c r="F366" s="5">
        <v>51</v>
      </c>
      <c r="G366" s="5">
        <v>154800</v>
      </c>
      <c r="H366" s="5">
        <v>164000</v>
      </c>
      <c r="I366" s="5">
        <v>231800</v>
      </c>
      <c r="J366" s="5">
        <v>295150</v>
      </c>
      <c r="K366" s="123">
        <f t="shared" si="5"/>
        <v>211437.5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>
      <c r="A367" s="4" t="s">
        <v>48</v>
      </c>
      <c r="B367" s="5">
        <v>123</v>
      </c>
      <c r="C367" s="5" t="s">
        <v>22</v>
      </c>
      <c r="D367" s="5">
        <v>83</v>
      </c>
      <c r="E367" s="5" t="s">
        <v>8</v>
      </c>
      <c r="F367" s="5">
        <v>51</v>
      </c>
      <c r="G367" s="7"/>
      <c r="H367" s="7"/>
      <c r="I367" s="7"/>
      <c r="J367" s="7"/>
      <c r="K367" s="123" t="str">
        <f t="shared" si="5"/>
        <v xml:space="preserve"> 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>
      <c r="A368" s="4" t="s">
        <v>48</v>
      </c>
      <c r="B368" s="5">
        <v>123</v>
      </c>
      <c r="C368" s="5" t="s">
        <v>23</v>
      </c>
      <c r="D368" s="5">
        <v>122</v>
      </c>
      <c r="E368" s="5" t="s">
        <v>8</v>
      </c>
      <c r="F368" s="5">
        <v>51</v>
      </c>
      <c r="G368" s="5">
        <v>19000</v>
      </c>
      <c r="H368" s="5">
        <v>20000</v>
      </c>
      <c r="I368" s="5">
        <v>20000</v>
      </c>
      <c r="J368" s="5">
        <v>21000</v>
      </c>
      <c r="K368" s="123">
        <f t="shared" si="5"/>
        <v>20000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>
      <c r="A369" s="4" t="s">
        <v>48</v>
      </c>
      <c r="B369" s="5">
        <v>123</v>
      </c>
      <c r="C369" s="5" t="s">
        <v>24</v>
      </c>
      <c r="D369" s="5">
        <v>15</v>
      </c>
      <c r="E369" s="5" t="s">
        <v>8</v>
      </c>
      <c r="F369" s="5">
        <v>51</v>
      </c>
      <c r="G369" s="7"/>
      <c r="H369" s="7"/>
      <c r="I369" s="7"/>
      <c r="J369" s="7"/>
      <c r="K369" s="123" t="str">
        <f t="shared" si="5"/>
        <v xml:space="preserve"> 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>
      <c r="A370" s="4" t="s">
        <v>48</v>
      </c>
      <c r="B370" s="5">
        <v>123</v>
      </c>
      <c r="C370" s="5" t="s">
        <v>25</v>
      </c>
      <c r="D370" s="5">
        <v>137</v>
      </c>
      <c r="E370" s="5" t="s">
        <v>8</v>
      </c>
      <c r="F370" s="5">
        <v>51</v>
      </c>
      <c r="G370" s="5">
        <v>20900</v>
      </c>
      <c r="H370" s="5">
        <v>21000</v>
      </c>
      <c r="I370" s="5">
        <v>21300</v>
      </c>
      <c r="J370" s="5">
        <v>20500</v>
      </c>
      <c r="K370" s="123">
        <f t="shared" si="5"/>
        <v>20925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>
      <c r="A371" s="4" t="s">
        <v>49</v>
      </c>
      <c r="B371" s="5">
        <v>129</v>
      </c>
      <c r="C371" s="5" t="s">
        <v>7</v>
      </c>
      <c r="D371" s="5">
        <v>486</v>
      </c>
      <c r="E371" s="5" t="s">
        <v>8</v>
      </c>
      <c r="F371" s="5">
        <v>51</v>
      </c>
      <c r="G371" s="5">
        <v>310000</v>
      </c>
      <c r="H371" s="5">
        <v>315000</v>
      </c>
      <c r="I371" s="5">
        <v>325000</v>
      </c>
      <c r="J371" s="5">
        <v>325000</v>
      </c>
      <c r="K371" s="123">
        <f t="shared" si="5"/>
        <v>318750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>
      <c r="A372" s="4" t="s">
        <v>49</v>
      </c>
      <c r="B372" s="5">
        <v>129</v>
      </c>
      <c r="C372" s="5" t="s">
        <v>10</v>
      </c>
      <c r="D372" s="5">
        <v>176</v>
      </c>
      <c r="E372" s="5" t="s">
        <v>8</v>
      </c>
      <c r="F372" s="5">
        <v>51</v>
      </c>
      <c r="G372" s="5">
        <v>78175</v>
      </c>
      <c r="H372" s="5">
        <v>87500</v>
      </c>
      <c r="I372" s="5">
        <v>88000</v>
      </c>
      <c r="J372" s="5">
        <v>88000</v>
      </c>
      <c r="K372" s="123">
        <f t="shared" si="5"/>
        <v>85418.75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>
      <c r="A373" s="4" t="s">
        <v>49</v>
      </c>
      <c r="B373" s="5">
        <v>129</v>
      </c>
      <c r="C373" s="5" t="s">
        <v>12</v>
      </c>
      <c r="D373" s="5">
        <v>125</v>
      </c>
      <c r="E373" s="5" t="s">
        <v>8</v>
      </c>
      <c r="F373" s="5">
        <v>51</v>
      </c>
      <c r="G373" s="5">
        <v>2964000</v>
      </c>
      <c r="H373" s="5">
        <v>2358775</v>
      </c>
      <c r="I373" s="5">
        <v>2400000</v>
      </c>
      <c r="J373" s="5">
        <v>2400000</v>
      </c>
      <c r="K373" s="123">
        <f t="shared" si="5"/>
        <v>2530693.75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>
      <c r="A374" s="4" t="s">
        <v>49</v>
      </c>
      <c r="B374" s="5">
        <v>129</v>
      </c>
      <c r="C374" s="5" t="s">
        <v>13</v>
      </c>
      <c r="D374" s="5">
        <v>191</v>
      </c>
      <c r="E374" s="5" t="s">
        <v>8</v>
      </c>
      <c r="F374" s="5">
        <v>51</v>
      </c>
      <c r="G374" s="7"/>
      <c r="H374" s="7"/>
      <c r="I374" s="7"/>
      <c r="J374" s="7"/>
      <c r="K374" s="123" t="str">
        <f t="shared" si="5"/>
        <v xml:space="preserve"> 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>
      <c r="A375" s="4" t="s">
        <v>49</v>
      </c>
      <c r="B375" s="5">
        <v>129</v>
      </c>
      <c r="C375" s="5" t="s">
        <v>14</v>
      </c>
      <c r="D375" s="5">
        <v>195</v>
      </c>
      <c r="E375" s="5" t="s">
        <v>8</v>
      </c>
      <c r="F375" s="5">
        <v>51</v>
      </c>
      <c r="G375" s="5">
        <v>3800</v>
      </c>
      <c r="H375" s="5">
        <v>3800</v>
      </c>
      <c r="I375" s="5">
        <v>3800</v>
      </c>
      <c r="J375" s="5">
        <v>3800</v>
      </c>
      <c r="K375" s="123">
        <f t="shared" si="5"/>
        <v>3800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>
      <c r="A376" s="4" t="s">
        <v>49</v>
      </c>
      <c r="B376" s="5">
        <v>129</v>
      </c>
      <c r="C376" s="5" t="s">
        <v>15</v>
      </c>
      <c r="D376" s="5">
        <v>242</v>
      </c>
      <c r="E376" s="5" t="s">
        <v>8</v>
      </c>
      <c r="F376" s="5">
        <v>51</v>
      </c>
      <c r="G376" s="5">
        <v>61000</v>
      </c>
      <c r="H376" s="5">
        <v>61380</v>
      </c>
      <c r="I376" s="5">
        <v>42000</v>
      </c>
      <c r="J376" s="5">
        <v>42000</v>
      </c>
      <c r="K376" s="123">
        <f t="shared" si="5"/>
        <v>51595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>
      <c r="A377" s="4" t="s">
        <v>49</v>
      </c>
      <c r="B377" s="5">
        <v>129</v>
      </c>
      <c r="C377" s="5" t="s">
        <v>16</v>
      </c>
      <c r="D377" s="5">
        <v>201</v>
      </c>
      <c r="E377" s="5" t="s">
        <v>8</v>
      </c>
      <c r="F377" s="5">
        <v>51</v>
      </c>
      <c r="G377" s="5">
        <v>700</v>
      </c>
      <c r="H377" s="5">
        <v>700</v>
      </c>
      <c r="I377" s="5">
        <v>700</v>
      </c>
      <c r="J377" s="5">
        <v>700</v>
      </c>
      <c r="K377" s="123">
        <f t="shared" si="5"/>
        <v>700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>
      <c r="A378" s="4" t="s">
        <v>49</v>
      </c>
      <c r="B378" s="5">
        <v>129</v>
      </c>
      <c r="C378" s="5" t="s">
        <v>17</v>
      </c>
      <c r="D378" s="5">
        <v>56</v>
      </c>
      <c r="E378" s="5" t="s">
        <v>8</v>
      </c>
      <c r="F378" s="5">
        <v>51</v>
      </c>
      <c r="G378" s="5">
        <v>391000</v>
      </c>
      <c r="H378" s="5">
        <v>495000</v>
      </c>
      <c r="I378" s="5">
        <v>370000</v>
      </c>
      <c r="J378" s="5">
        <v>370000</v>
      </c>
      <c r="K378" s="123">
        <f t="shared" si="5"/>
        <v>406500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>
      <c r="A379" s="4" t="s">
        <v>49</v>
      </c>
      <c r="B379" s="5">
        <v>129</v>
      </c>
      <c r="C379" s="5" t="s">
        <v>18</v>
      </c>
      <c r="D379" s="5">
        <v>79</v>
      </c>
      <c r="E379" s="5" t="s">
        <v>8</v>
      </c>
      <c r="F379" s="5">
        <v>51</v>
      </c>
      <c r="G379" s="7"/>
      <c r="H379" s="7"/>
      <c r="I379" s="7"/>
      <c r="J379" s="7"/>
      <c r="K379" s="123" t="str">
        <f t="shared" si="5"/>
        <v xml:space="preserve"> 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>
      <c r="A380" s="4" t="s">
        <v>49</v>
      </c>
      <c r="B380" s="5">
        <v>129</v>
      </c>
      <c r="C380" s="5" t="s">
        <v>19</v>
      </c>
      <c r="D380" s="5">
        <v>197</v>
      </c>
      <c r="E380" s="5" t="s">
        <v>8</v>
      </c>
      <c r="F380" s="5">
        <v>51</v>
      </c>
      <c r="G380" s="7"/>
      <c r="H380" s="7"/>
      <c r="I380" s="7"/>
      <c r="J380" s="7"/>
      <c r="K380" s="123" t="str">
        <f t="shared" si="5"/>
        <v xml:space="preserve"> 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>
      <c r="A381" s="4" t="s">
        <v>49</v>
      </c>
      <c r="B381" s="5">
        <v>129</v>
      </c>
      <c r="C381" s="5" t="s">
        <v>20</v>
      </c>
      <c r="D381" s="5">
        <v>489</v>
      </c>
      <c r="E381" s="5" t="s">
        <v>8</v>
      </c>
      <c r="F381" s="5">
        <v>51</v>
      </c>
      <c r="G381" s="7"/>
      <c r="H381" s="7"/>
      <c r="I381" s="7"/>
      <c r="J381" s="7"/>
      <c r="K381" s="123" t="str">
        <f t="shared" si="5"/>
        <v xml:space="preserve"> 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>
      <c r="A382" s="4" t="s">
        <v>49</v>
      </c>
      <c r="B382" s="5">
        <v>129</v>
      </c>
      <c r="C382" s="5" t="s">
        <v>21</v>
      </c>
      <c r="D382" s="5">
        <v>27</v>
      </c>
      <c r="E382" s="5" t="s">
        <v>8</v>
      </c>
      <c r="F382" s="5">
        <v>51</v>
      </c>
      <c r="G382" s="5">
        <v>3393000</v>
      </c>
      <c r="H382" s="5">
        <v>3485000</v>
      </c>
      <c r="I382" s="5">
        <v>3000000</v>
      </c>
      <c r="J382" s="5">
        <v>3000000</v>
      </c>
      <c r="K382" s="123">
        <f t="shared" si="5"/>
        <v>3219500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>
      <c r="A383" s="4" t="s">
        <v>49</v>
      </c>
      <c r="B383" s="5">
        <v>129</v>
      </c>
      <c r="C383" s="5" t="s">
        <v>22</v>
      </c>
      <c r="D383" s="5">
        <v>83</v>
      </c>
      <c r="E383" s="5" t="s">
        <v>8</v>
      </c>
      <c r="F383" s="5">
        <v>51</v>
      </c>
      <c r="G383" s="5">
        <v>1000</v>
      </c>
      <c r="H383" s="5">
        <v>1000</v>
      </c>
      <c r="I383" s="5">
        <v>1200</v>
      </c>
      <c r="J383" s="5">
        <v>1200</v>
      </c>
      <c r="K383" s="123">
        <f t="shared" si="5"/>
        <v>1100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>
      <c r="A384" s="4" t="s">
        <v>49</v>
      </c>
      <c r="B384" s="5">
        <v>129</v>
      </c>
      <c r="C384" s="5" t="s">
        <v>23</v>
      </c>
      <c r="D384" s="5">
        <v>122</v>
      </c>
      <c r="E384" s="5" t="s">
        <v>8</v>
      </c>
      <c r="F384" s="5">
        <v>51</v>
      </c>
      <c r="G384" s="5">
        <v>878500</v>
      </c>
      <c r="H384" s="5">
        <v>869000</v>
      </c>
      <c r="I384" s="5">
        <v>890000</v>
      </c>
      <c r="J384" s="5">
        <v>890000</v>
      </c>
      <c r="K384" s="123">
        <f t="shared" si="5"/>
        <v>881875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>
      <c r="A385" s="4" t="s">
        <v>49</v>
      </c>
      <c r="B385" s="5">
        <v>129</v>
      </c>
      <c r="C385" s="5" t="s">
        <v>24</v>
      </c>
      <c r="D385" s="5">
        <v>15</v>
      </c>
      <c r="E385" s="5" t="s">
        <v>8</v>
      </c>
      <c r="F385" s="5">
        <v>51</v>
      </c>
      <c r="G385" s="5">
        <v>10000</v>
      </c>
      <c r="H385" s="5">
        <v>10000</v>
      </c>
      <c r="I385" s="5">
        <v>11000</v>
      </c>
      <c r="J385" s="5">
        <v>11000</v>
      </c>
      <c r="K385" s="123">
        <f t="shared" si="5"/>
        <v>10500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>
      <c r="A386" s="4" t="s">
        <v>49</v>
      </c>
      <c r="B386" s="5">
        <v>129</v>
      </c>
      <c r="C386" s="5" t="s">
        <v>25</v>
      </c>
      <c r="D386" s="5">
        <v>137</v>
      </c>
      <c r="E386" s="5" t="s">
        <v>8</v>
      </c>
      <c r="F386" s="5">
        <v>51</v>
      </c>
      <c r="G386" s="7"/>
      <c r="H386" s="7"/>
      <c r="I386" s="7"/>
      <c r="J386" s="7"/>
      <c r="K386" s="123" t="str">
        <f t="shared" si="5"/>
        <v xml:space="preserve"> 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>
      <c r="A387" s="4" t="s">
        <v>50</v>
      </c>
      <c r="B387" s="5">
        <v>130</v>
      </c>
      <c r="C387" s="5" t="s">
        <v>7</v>
      </c>
      <c r="D387" s="5">
        <v>486</v>
      </c>
      <c r="E387" s="5" t="s">
        <v>8</v>
      </c>
      <c r="F387" s="5">
        <v>51</v>
      </c>
      <c r="G387" s="5">
        <v>370000</v>
      </c>
      <c r="H387" s="5">
        <v>380000</v>
      </c>
      <c r="I387" s="5">
        <v>390000</v>
      </c>
      <c r="J387" s="5">
        <v>390000</v>
      </c>
      <c r="K387" s="123">
        <f t="shared" si="5"/>
        <v>382500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>
      <c r="A388" s="4" t="s">
        <v>50</v>
      </c>
      <c r="B388" s="5">
        <v>130</v>
      </c>
      <c r="C388" s="5" t="s">
        <v>10</v>
      </c>
      <c r="D388" s="5">
        <v>176</v>
      </c>
      <c r="E388" s="5" t="s">
        <v>8</v>
      </c>
      <c r="F388" s="5">
        <v>51</v>
      </c>
      <c r="G388" s="5">
        <v>85759</v>
      </c>
      <c r="H388" s="5">
        <v>117274</v>
      </c>
      <c r="I388" s="5">
        <v>128632</v>
      </c>
      <c r="J388" s="5">
        <v>124702</v>
      </c>
      <c r="K388" s="123">
        <f t="shared" ref="K388:K451" si="6">IF(ISERROR(AVERAGE(G388:J388))," ",AVERAGE(G388:J388))</f>
        <v>114091.75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>
      <c r="A389" s="4" t="s">
        <v>50</v>
      </c>
      <c r="B389" s="5">
        <v>130</v>
      </c>
      <c r="C389" s="5" t="s">
        <v>12</v>
      </c>
      <c r="D389" s="5">
        <v>125</v>
      </c>
      <c r="E389" s="5" t="s">
        <v>8</v>
      </c>
      <c r="F389" s="5">
        <v>51</v>
      </c>
      <c r="G389" s="5">
        <v>2197640</v>
      </c>
      <c r="H389" s="5">
        <v>2832141</v>
      </c>
      <c r="I389" s="5">
        <v>3238943</v>
      </c>
      <c r="J389" s="5">
        <v>3491183</v>
      </c>
      <c r="K389" s="123">
        <f t="shared" si="6"/>
        <v>2939976.75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>
      <c r="A390" s="4" t="s">
        <v>50</v>
      </c>
      <c r="B390" s="5">
        <v>130</v>
      </c>
      <c r="C390" s="5" t="s">
        <v>13</v>
      </c>
      <c r="D390" s="5">
        <v>191</v>
      </c>
      <c r="E390" s="5" t="s">
        <v>8</v>
      </c>
      <c r="F390" s="5">
        <v>51</v>
      </c>
      <c r="G390" s="5">
        <v>37000</v>
      </c>
      <c r="H390" s="5">
        <v>35000</v>
      </c>
      <c r="I390" s="5">
        <v>40000</v>
      </c>
      <c r="J390" s="5">
        <v>40000</v>
      </c>
      <c r="K390" s="123">
        <f t="shared" si="6"/>
        <v>38000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>
      <c r="A391" s="4" t="s">
        <v>50</v>
      </c>
      <c r="B391" s="5">
        <v>130</v>
      </c>
      <c r="C391" s="5" t="s">
        <v>14</v>
      </c>
      <c r="D391" s="5">
        <v>195</v>
      </c>
      <c r="E391" s="5" t="s">
        <v>8</v>
      </c>
      <c r="F391" s="5">
        <v>51</v>
      </c>
      <c r="G391" s="5">
        <v>54000</v>
      </c>
      <c r="H391" s="5">
        <v>54000</v>
      </c>
      <c r="I391" s="5">
        <v>55000</v>
      </c>
      <c r="J391" s="5">
        <v>55000</v>
      </c>
      <c r="K391" s="123">
        <f t="shared" si="6"/>
        <v>54500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>
      <c r="A392" s="4" t="s">
        <v>50</v>
      </c>
      <c r="B392" s="5">
        <v>130</v>
      </c>
      <c r="C392" s="5" t="s">
        <v>15</v>
      </c>
      <c r="D392" s="5">
        <v>242</v>
      </c>
      <c r="E392" s="5" t="s">
        <v>8</v>
      </c>
      <c r="F392" s="5">
        <v>51</v>
      </c>
      <c r="G392" s="5">
        <v>141078</v>
      </c>
      <c r="H392" s="5">
        <v>203071</v>
      </c>
      <c r="I392" s="5">
        <v>261810</v>
      </c>
      <c r="J392" s="5">
        <v>243215</v>
      </c>
      <c r="K392" s="123">
        <f t="shared" si="6"/>
        <v>212293.5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>
      <c r="A393" s="4" t="s">
        <v>50</v>
      </c>
      <c r="B393" s="5">
        <v>130</v>
      </c>
      <c r="C393" s="5" t="s">
        <v>16</v>
      </c>
      <c r="D393" s="5">
        <v>201</v>
      </c>
      <c r="E393" s="5" t="s">
        <v>8</v>
      </c>
      <c r="F393" s="5">
        <v>51</v>
      </c>
      <c r="G393" s="5">
        <v>2000</v>
      </c>
      <c r="H393" s="5">
        <v>1800</v>
      </c>
      <c r="I393" s="5">
        <v>1800</v>
      </c>
      <c r="J393" s="5">
        <v>1800</v>
      </c>
      <c r="K393" s="123">
        <f t="shared" si="6"/>
        <v>1850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>
      <c r="A394" s="4" t="s">
        <v>50</v>
      </c>
      <c r="B394" s="5">
        <v>130</v>
      </c>
      <c r="C394" s="5" t="s">
        <v>17</v>
      </c>
      <c r="D394" s="5">
        <v>56</v>
      </c>
      <c r="E394" s="5" t="s">
        <v>8</v>
      </c>
      <c r="F394" s="5">
        <v>51</v>
      </c>
      <c r="G394" s="5">
        <v>1225234</v>
      </c>
      <c r="H394" s="5">
        <v>2611486</v>
      </c>
      <c r="I394" s="5">
        <v>3226418</v>
      </c>
      <c r="J394" s="5">
        <v>2634701</v>
      </c>
      <c r="K394" s="123">
        <f t="shared" si="6"/>
        <v>2424459.75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>
      <c r="A395" s="4" t="s">
        <v>50</v>
      </c>
      <c r="B395" s="5">
        <v>130</v>
      </c>
      <c r="C395" s="5" t="s">
        <v>18</v>
      </c>
      <c r="D395" s="5">
        <v>79</v>
      </c>
      <c r="E395" s="5" t="s">
        <v>8</v>
      </c>
      <c r="F395" s="5">
        <v>51</v>
      </c>
      <c r="G395" s="5">
        <v>15970</v>
      </c>
      <c r="H395" s="5">
        <v>27037</v>
      </c>
      <c r="I395" s="5">
        <v>32251</v>
      </c>
      <c r="J395" s="5">
        <v>31869</v>
      </c>
      <c r="K395" s="123">
        <f t="shared" si="6"/>
        <v>26781.75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>
      <c r="A396" s="4" t="s">
        <v>50</v>
      </c>
      <c r="B396" s="5">
        <v>130</v>
      </c>
      <c r="C396" s="5" t="s">
        <v>19</v>
      </c>
      <c r="D396" s="5">
        <v>197</v>
      </c>
      <c r="E396" s="5" t="s">
        <v>8</v>
      </c>
      <c r="F396" s="5">
        <v>51</v>
      </c>
      <c r="G396" s="5">
        <v>63883</v>
      </c>
      <c r="H396" s="5">
        <v>130987</v>
      </c>
      <c r="I396" s="5">
        <v>159365</v>
      </c>
      <c r="J396" s="5">
        <v>149873</v>
      </c>
      <c r="K396" s="123">
        <f t="shared" si="6"/>
        <v>126027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>
      <c r="A397" s="4" t="s">
        <v>50</v>
      </c>
      <c r="B397" s="5">
        <v>130</v>
      </c>
      <c r="C397" s="5" t="s">
        <v>20</v>
      </c>
      <c r="D397" s="5">
        <v>489</v>
      </c>
      <c r="E397" s="5" t="s">
        <v>8</v>
      </c>
      <c r="F397" s="5">
        <v>51</v>
      </c>
      <c r="G397" s="5">
        <v>310000</v>
      </c>
      <c r="H397" s="5">
        <v>320000</v>
      </c>
      <c r="I397" s="5">
        <v>330000</v>
      </c>
      <c r="J397" s="5">
        <v>330000</v>
      </c>
      <c r="K397" s="123">
        <f t="shared" si="6"/>
        <v>322500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>
      <c r="A398" s="4" t="s">
        <v>50</v>
      </c>
      <c r="B398" s="5">
        <v>130</v>
      </c>
      <c r="C398" s="5" t="s">
        <v>21</v>
      </c>
      <c r="D398" s="5">
        <v>27</v>
      </c>
      <c r="E398" s="5" t="s">
        <v>8</v>
      </c>
      <c r="F398" s="5">
        <v>51</v>
      </c>
      <c r="G398" s="5">
        <v>41270</v>
      </c>
      <c r="H398" s="5">
        <v>91450</v>
      </c>
      <c r="I398" s="5">
        <v>113166</v>
      </c>
      <c r="J398" s="5">
        <v>114885</v>
      </c>
      <c r="K398" s="123">
        <f t="shared" si="6"/>
        <v>90192.75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>
      <c r="A399" s="4" t="s">
        <v>50</v>
      </c>
      <c r="B399" s="5">
        <v>130</v>
      </c>
      <c r="C399" s="5" t="s">
        <v>22</v>
      </c>
      <c r="D399" s="5">
        <v>83</v>
      </c>
      <c r="E399" s="5" t="s">
        <v>8</v>
      </c>
      <c r="F399" s="5">
        <v>51</v>
      </c>
      <c r="G399" s="5">
        <v>18175</v>
      </c>
      <c r="H399" s="5">
        <v>54309</v>
      </c>
      <c r="I399" s="5">
        <v>63698</v>
      </c>
      <c r="J399" s="5">
        <v>61999</v>
      </c>
      <c r="K399" s="123">
        <f t="shared" si="6"/>
        <v>49545.25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>
      <c r="A400" s="4" t="s">
        <v>50</v>
      </c>
      <c r="B400" s="5">
        <v>130</v>
      </c>
      <c r="C400" s="5" t="s">
        <v>23</v>
      </c>
      <c r="D400" s="5">
        <v>122</v>
      </c>
      <c r="E400" s="5" t="s">
        <v>8</v>
      </c>
      <c r="F400" s="5">
        <v>51</v>
      </c>
      <c r="G400" s="7"/>
      <c r="H400" s="7"/>
      <c r="I400" s="7"/>
      <c r="J400" s="7"/>
      <c r="K400" s="123" t="str">
        <f t="shared" si="6"/>
        <v xml:space="preserve"> 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>
      <c r="A401" s="4" t="s">
        <v>50</v>
      </c>
      <c r="B401" s="5">
        <v>130</v>
      </c>
      <c r="C401" s="5" t="s">
        <v>24</v>
      </c>
      <c r="D401" s="5">
        <v>15</v>
      </c>
      <c r="E401" s="5" t="s">
        <v>8</v>
      </c>
      <c r="F401" s="5">
        <v>51</v>
      </c>
      <c r="G401" s="5">
        <v>1730</v>
      </c>
      <c r="H401" s="5">
        <v>1999</v>
      </c>
      <c r="I401" s="5">
        <v>4605</v>
      </c>
      <c r="J401" s="5">
        <v>2386</v>
      </c>
      <c r="K401" s="123">
        <f t="shared" si="6"/>
        <v>2680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>
      <c r="A402" s="4" t="s">
        <v>50</v>
      </c>
      <c r="B402" s="5">
        <v>130</v>
      </c>
      <c r="C402" s="5" t="s">
        <v>25</v>
      </c>
      <c r="D402" s="5">
        <v>137</v>
      </c>
      <c r="E402" s="5" t="s">
        <v>8</v>
      </c>
      <c r="F402" s="5">
        <v>51</v>
      </c>
      <c r="G402" s="7"/>
      <c r="H402" s="7"/>
      <c r="I402" s="7"/>
      <c r="J402" s="7"/>
      <c r="K402" s="123" t="str">
        <f t="shared" si="6"/>
        <v xml:space="preserve"> 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>
      <c r="A403" s="4" t="s">
        <v>51</v>
      </c>
      <c r="B403" s="5">
        <v>133</v>
      </c>
      <c r="C403" s="5" t="s">
        <v>7</v>
      </c>
      <c r="D403" s="5">
        <v>486</v>
      </c>
      <c r="E403" s="5" t="s">
        <v>8</v>
      </c>
      <c r="F403" s="5">
        <v>51</v>
      </c>
      <c r="G403" s="5">
        <v>92269</v>
      </c>
      <c r="H403" s="5">
        <v>117500</v>
      </c>
      <c r="I403" s="5">
        <v>136898</v>
      </c>
      <c r="J403" s="5">
        <v>140000</v>
      </c>
      <c r="K403" s="123">
        <f t="shared" si="6"/>
        <v>121666.75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>
      <c r="A404" s="4" t="s">
        <v>51</v>
      </c>
      <c r="B404" s="5">
        <v>133</v>
      </c>
      <c r="C404" s="5" t="s">
        <v>10</v>
      </c>
      <c r="D404" s="5">
        <v>176</v>
      </c>
      <c r="E404" s="5" t="s">
        <v>8</v>
      </c>
      <c r="F404" s="5">
        <v>51</v>
      </c>
      <c r="G404" s="7"/>
      <c r="H404" s="7"/>
      <c r="I404" s="7"/>
      <c r="J404" s="7"/>
      <c r="K404" s="123" t="str">
        <f t="shared" si="6"/>
        <v xml:space="preserve"> 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>
      <c r="A405" s="4" t="s">
        <v>51</v>
      </c>
      <c r="B405" s="5">
        <v>133</v>
      </c>
      <c r="C405" s="5" t="s">
        <v>12</v>
      </c>
      <c r="D405" s="5">
        <v>125</v>
      </c>
      <c r="E405" s="5" t="s">
        <v>8</v>
      </c>
      <c r="F405" s="5">
        <v>51</v>
      </c>
      <c r="G405" s="5">
        <v>56062</v>
      </c>
      <c r="H405" s="5">
        <v>96125</v>
      </c>
      <c r="I405" s="5">
        <v>96125</v>
      </c>
      <c r="J405" s="5">
        <v>100000</v>
      </c>
      <c r="K405" s="123">
        <f t="shared" si="6"/>
        <v>87078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>
      <c r="A406" s="4" t="s">
        <v>51</v>
      </c>
      <c r="B406" s="5">
        <v>133</v>
      </c>
      <c r="C406" s="5" t="s">
        <v>13</v>
      </c>
      <c r="D406" s="5">
        <v>191</v>
      </c>
      <c r="E406" s="5" t="s">
        <v>8</v>
      </c>
      <c r="F406" s="5">
        <v>51</v>
      </c>
      <c r="G406" s="7"/>
      <c r="H406" s="7"/>
      <c r="I406" s="7"/>
      <c r="J406" s="7"/>
      <c r="K406" s="123" t="str">
        <f t="shared" si="6"/>
        <v xml:space="preserve"> 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>
      <c r="A407" s="4" t="s">
        <v>51</v>
      </c>
      <c r="B407" s="5">
        <v>133</v>
      </c>
      <c r="C407" s="5" t="s">
        <v>14</v>
      </c>
      <c r="D407" s="5">
        <v>195</v>
      </c>
      <c r="E407" s="5" t="s">
        <v>8</v>
      </c>
      <c r="F407" s="5">
        <v>51</v>
      </c>
      <c r="G407" s="5">
        <v>94642</v>
      </c>
      <c r="H407" s="5">
        <v>71036</v>
      </c>
      <c r="I407" s="5">
        <v>58291</v>
      </c>
      <c r="J407" s="5">
        <v>85000</v>
      </c>
      <c r="K407" s="123">
        <f t="shared" si="6"/>
        <v>77242.25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>
      <c r="A408" s="4" t="s">
        <v>51</v>
      </c>
      <c r="B408" s="5">
        <v>133</v>
      </c>
      <c r="C408" s="5" t="s">
        <v>15</v>
      </c>
      <c r="D408" s="5">
        <v>242</v>
      </c>
      <c r="E408" s="5" t="s">
        <v>8</v>
      </c>
      <c r="F408" s="5">
        <v>51</v>
      </c>
      <c r="G408" s="5">
        <v>279503</v>
      </c>
      <c r="H408" s="5">
        <v>265549</v>
      </c>
      <c r="I408" s="5">
        <v>324187</v>
      </c>
      <c r="J408" s="5">
        <v>325000</v>
      </c>
      <c r="K408" s="123">
        <f t="shared" si="6"/>
        <v>298559.75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>
      <c r="A409" s="4" t="s">
        <v>51</v>
      </c>
      <c r="B409" s="5">
        <v>133</v>
      </c>
      <c r="C409" s="5" t="s">
        <v>16</v>
      </c>
      <c r="D409" s="5">
        <v>201</v>
      </c>
      <c r="E409" s="5" t="s">
        <v>8</v>
      </c>
      <c r="F409" s="5">
        <v>51</v>
      </c>
      <c r="G409" s="7"/>
      <c r="H409" s="7"/>
      <c r="I409" s="7"/>
      <c r="J409" s="7"/>
      <c r="K409" s="123" t="str">
        <f t="shared" si="6"/>
        <v xml:space="preserve"> 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>
      <c r="A410" s="4" t="s">
        <v>51</v>
      </c>
      <c r="B410" s="5">
        <v>133</v>
      </c>
      <c r="C410" s="5" t="s">
        <v>17</v>
      </c>
      <c r="D410" s="5">
        <v>56</v>
      </c>
      <c r="E410" s="5" t="s">
        <v>8</v>
      </c>
      <c r="F410" s="5">
        <v>51</v>
      </c>
      <c r="G410" s="5">
        <v>634464</v>
      </c>
      <c r="H410" s="5">
        <v>706737</v>
      </c>
      <c r="I410" s="5">
        <v>689918</v>
      </c>
      <c r="J410" s="5">
        <v>695073</v>
      </c>
      <c r="K410" s="123">
        <f t="shared" si="6"/>
        <v>681548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>
      <c r="A411" s="4" t="s">
        <v>51</v>
      </c>
      <c r="B411" s="5">
        <v>133</v>
      </c>
      <c r="C411" s="5" t="s">
        <v>18</v>
      </c>
      <c r="D411" s="5">
        <v>79</v>
      </c>
      <c r="E411" s="5" t="s">
        <v>8</v>
      </c>
      <c r="F411" s="5">
        <v>51</v>
      </c>
      <c r="G411" s="5">
        <v>1157810</v>
      </c>
      <c r="H411" s="5">
        <v>1128773</v>
      </c>
      <c r="I411" s="5">
        <v>1175107</v>
      </c>
      <c r="J411" s="5">
        <v>1413908</v>
      </c>
      <c r="K411" s="123">
        <f t="shared" si="6"/>
        <v>1218899.5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>
      <c r="A412" s="4" t="s">
        <v>51</v>
      </c>
      <c r="B412" s="5">
        <v>133</v>
      </c>
      <c r="C412" s="5" t="s">
        <v>19</v>
      </c>
      <c r="D412" s="5">
        <v>197</v>
      </c>
      <c r="E412" s="5" t="s">
        <v>8</v>
      </c>
      <c r="F412" s="5">
        <v>51</v>
      </c>
      <c r="G412" s="7"/>
      <c r="H412" s="7"/>
      <c r="I412" s="7"/>
      <c r="J412" s="7"/>
      <c r="K412" s="123" t="str">
        <f t="shared" si="6"/>
        <v xml:space="preserve"> 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>
      <c r="A413" s="4" t="s">
        <v>51</v>
      </c>
      <c r="B413" s="5">
        <v>133</v>
      </c>
      <c r="C413" s="5" t="s">
        <v>20</v>
      </c>
      <c r="D413" s="5">
        <v>489</v>
      </c>
      <c r="E413" s="5" t="s">
        <v>8</v>
      </c>
      <c r="F413" s="5">
        <v>51</v>
      </c>
      <c r="G413" s="7"/>
      <c r="H413" s="7"/>
      <c r="I413" s="7"/>
      <c r="J413" s="7"/>
      <c r="K413" s="123" t="str">
        <f t="shared" si="6"/>
        <v xml:space="preserve"> 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>
      <c r="A414" s="4" t="s">
        <v>51</v>
      </c>
      <c r="B414" s="5">
        <v>133</v>
      </c>
      <c r="C414" s="5" t="s">
        <v>21</v>
      </c>
      <c r="D414" s="5">
        <v>27</v>
      </c>
      <c r="E414" s="5" t="s">
        <v>8</v>
      </c>
      <c r="F414" s="5">
        <v>51</v>
      </c>
      <c r="G414" s="5">
        <v>945823</v>
      </c>
      <c r="H414" s="5">
        <v>1053236</v>
      </c>
      <c r="I414" s="5">
        <v>1082384</v>
      </c>
      <c r="J414" s="5">
        <v>1624246</v>
      </c>
      <c r="K414" s="123">
        <f t="shared" si="6"/>
        <v>1176422.25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>
      <c r="A415" s="4" t="s">
        <v>51</v>
      </c>
      <c r="B415" s="5">
        <v>133</v>
      </c>
      <c r="C415" s="5" t="s">
        <v>22</v>
      </c>
      <c r="D415" s="5">
        <v>83</v>
      </c>
      <c r="E415" s="5" t="s">
        <v>8</v>
      </c>
      <c r="F415" s="5">
        <v>51</v>
      </c>
      <c r="G415" s="5">
        <v>629127</v>
      </c>
      <c r="H415" s="5">
        <v>769681</v>
      </c>
      <c r="I415" s="5">
        <v>900791</v>
      </c>
      <c r="J415" s="5">
        <v>1027202</v>
      </c>
      <c r="K415" s="123">
        <f t="shared" si="6"/>
        <v>831700.25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>
      <c r="A416" s="4" t="s">
        <v>51</v>
      </c>
      <c r="B416" s="5">
        <v>133</v>
      </c>
      <c r="C416" s="5" t="s">
        <v>23</v>
      </c>
      <c r="D416" s="5">
        <v>122</v>
      </c>
      <c r="E416" s="5" t="s">
        <v>8</v>
      </c>
      <c r="F416" s="5">
        <v>51</v>
      </c>
      <c r="G416" s="5">
        <v>133129</v>
      </c>
      <c r="H416" s="5">
        <v>185434</v>
      </c>
      <c r="I416" s="5">
        <v>283006</v>
      </c>
      <c r="J416" s="5">
        <v>290000</v>
      </c>
      <c r="K416" s="123">
        <f t="shared" si="6"/>
        <v>222892.25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>
      <c r="A417" s="4" t="s">
        <v>51</v>
      </c>
      <c r="B417" s="5">
        <v>133</v>
      </c>
      <c r="C417" s="5" t="s">
        <v>24</v>
      </c>
      <c r="D417" s="5">
        <v>15</v>
      </c>
      <c r="E417" s="5" t="s">
        <v>8</v>
      </c>
      <c r="F417" s="5">
        <v>51</v>
      </c>
      <c r="G417" s="5">
        <v>4805</v>
      </c>
      <c r="H417" s="5">
        <v>8565</v>
      </c>
      <c r="I417" s="5">
        <v>8585</v>
      </c>
      <c r="J417" s="5">
        <v>13116</v>
      </c>
      <c r="K417" s="123">
        <f t="shared" si="6"/>
        <v>8767.75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>
      <c r="A418" s="4" t="s">
        <v>51</v>
      </c>
      <c r="B418" s="5">
        <v>133</v>
      </c>
      <c r="C418" s="5" t="s">
        <v>25</v>
      </c>
      <c r="D418" s="5">
        <v>137</v>
      </c>
      <c r="E418" s="5" t="s">
        <v>8</v>
      </c>
      <c r="F418" s="5">
        <v>51</v>
      </c>
      <c r="G418" s="5">
        <v>47751</v>
      </c>
      <c r="H418" s="5">
        <v>77750</v>
      </c>
      <c r="I418" s="5">
        <v>85280</v>
      </c>
      <c r="J418" s="5">
        <v>90000</v>
      </c>
      <c r="K418" s="123">
        <f t="shared" si="6"/>
        <v>75195.25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>
      <c r="A419" s="4" t="s">
        <v>52</v>
      </c>
      <c r="B419" s="5">
        <v>136</v>
      </c>
      <c r="C419" s="5" t="s">
        <v>7</v>
      </c>
      <c r="D419" s="5">
        <v>486</v>
      </c>
      <c r="E419" s="5" t="s">
        <v>8</v>
      </c>
      <c r="F419" s="5">
        <v>51</v>
      </c>
      <c r="G419" s="7"/>
      <c r="H419" s="7"/>
      <c r="I419" s="7"/>
      <c r="J419" s="7"/>
      <c r="K419" s="123" t="str">
        <f t="shared" si="6"/>
        <v xml:space="preserve"> 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>
      <c r="A420" s="4" t="s">
        <v>52</v>
      </c>
      <c r="B420" s="5">
        <v>136</v>
      </c>
      <c r="C420" s="5" t="s">
        <v>10</v>
      </c>
      <c r="D420" s="5">
        <v>176</v>
      </c>
      <c r="E420" s="5" t="s">
        <v>8</v>
      </c>
      <c r="F420" s="5">
        <v>51</v>
      </c>
      <c r="G420" s="5">
        <v>10000</v>
      </c>
      <c r="H420" s="5">
        <v>9900</v>
      </c>
      <c r="I420" s="5">
        <v>9900</v>
      </c>
      <c r="J420" s="5">
        <v>9900</v>
      </c>
      <c r="K420" s="123">
        <f t="shared" si="6"/>
        <v>9925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>
      <c r="A421" s="4" t="s">
        <v>52</v>
      </c>
      <c r="B421" s="5">
        <v>136</v>
      </c>
      <c r="C421" s="5" t="s">
        <v>12</v>
      </c>
      <c r="D421" s="5">
        <v>125</v>
      </c>
      <c r="E421" s="5" t="s">
        <v>8</v>
      </c>
      <c r="F421" s="5">
        <v>51</v>
      </c>
      <c r="G421" s="7"/>
      <c r="H421" s="7"/>
      <c r="I421" s="7"/>
      <c r="J421" s="7"/>
      <c r="K421" s="123" t="str">
        <f t="shared" si="6"/>
        <v xml:space="preserve"> 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>
      <c r="A422" s="4" t="s">
        <v>52</v>
      </c>
      <c r="B422" s="5">
        <v>136</v>
      </c>
      <c r="C422" s="5" t="s">
        <v>13</v>
      </c>
      <c r="D422" s="5">
        <v>191</v>
      </c>
      <c r="E422" s="5" t="s">
        <v>8</v>
      </c>
      <c r="F422" s="5">
        <v>51</v>
      </c>
      <c r="G422" s="7"/>
      <c r="H422" s="7"/>
      <c r="I422" s="7"/>
      <c r="J422" s="7"/>
      <c r="K422" s="123" t="str">
        <f t="shared" si="6"/>
        <v xml:space="preserve"> 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>
      <c r="A423" s="4" t="s">
        <v>52</v>
      </c>
      <c r="B423" s="5">
        <v>136</v>
      </c>
      <c r="C423" s="5" t="s">
        <v>14</v>
      </c>
      <c r="D423" s="5">
        <v>195</v>
      </c>
      <c r="E423" s="5" t="s">
        <v>8</v>
      </c>
      <c r="F423" s="5">
        <v>51</v>
      </c>
      <c r="G423" s="5">
        <v>8000</v>
      </c>
      <c r="H423" s="5">
        <v>8000</v>
      </c>
      <c r="I423" s="5">
        <v>8000</v>
      </c>
      <c r="J423" s="5">
        <v>8000</v>
      </c>
      <c r="K423" s="123">
        <f t="shared" si="6"/>
        <v>8000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>
      <c r="A424" s="4" t="s">
        <v>52</v>
      </c>
      <c r="B424" s="5">
        <v>136</v>
      </c>
      <c r="C424" s="5" t="s">
        <v>15</v>
      </c>
      <c r="D424" s="5">
        <v>242</v>
      </c>
      <c r="E424" s="5" t="s">
        <v>8</v>
      </c>
      <c r="F424" s="5">
        <v>51</v>
      </c>
      <c r="G424" s="5">
        <v>700</v>
      </c>
      <c r="H424" s="5">
        <v>800</v>
      </c>
      <c r="I424" s="5">
        <v>800</v>
      </c>
      <c r="J424" s="5">
        <v>800</v>
      </c>
      <c r="K424" s="123">
        <f t="shared" si="6"/>
        <v>775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>
      <c r="A425" s="4" t="s">
        <v>52</v>
      </c>
      <c r="B425" s="5">
        <v>136</v>
      </c>
      <c r="C425" s="5" t="s">
        <v>16</v>
      </c>
      <c r="D425" s="5">
        <v>201</v>
      </c>
      <c r="E425" s="5" t="s">
        <v>8</v>
      </c>
      <c r="F425" s="5">
        <v>51</v>
      </c>
      <c r="G425" s="7"/>
      <c r="H425" s="7"/>
      <c r="I425" s="7"/>
      <c r="J425" s="7"/>
      <c r="K425" s="123" t="str">
        <f t="shared" si="6"/>
        <v xml:space="preserve"> 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>
      <c r="A426" s="4" t="s">
        <v>52</v>
      </c>
      <c r="B426" s="5">
        <v>136</v>
      </c>
      <c r="C426" s="5" t="s">
        <v>17</v>
      </c>
      <c r="D426" s="5">
        <v>56</v>
      </c>
      <c r="E426" s="5" t="s">
        <v>8</v>
      </c>
      <c r="F426" s="5">
        <v>51</v>
      </c>
      <c r="G426" s="5">
        <v>12234</v>
      </c>
      <c r="H426" s="5">
        <v>17285</v>
      </c>
      <c r="I426" s="5">
        <v>16966</v>
      </c>
      <c r="J426" s="5">
        <v>15461</v>
      </c>
      <c r="K426" s="123">
        <f t="shared" si="6"/>
        <v>15486.5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>
      <c r="A427" s="4" t="s">
        <v>52</v>
      </c>
      <c r="B427" s="5">
        <v>136</v>
      </c>
      <c r="C427" s="5" t="s">
        <v>18</v>
      </c>
      <c r="D427" s="5">
        <v>79</v>
      </c>
      <c r="E427" s="5" t="s">
        <v>8</v>
      </c>
      <c r="F427" s="5">
        <v>51</v>
      </c>
      <c r="G427" s="5">
        <v>4221</v>
      </c>
      <c r="H427" s="5">
        <v>4955</v>
      </c>
      <c r="I427" s="5">
        <v>1601</v>
      </c>
      <c r="J427" s="5">
        <v>2318</v>
      </c>
      <c r="K427" s="123">
        <f t="shared" si="6"/>
        <v>3273.75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>
      <c r="A428" s="4" t="s">
        <v>52</v>
      </c>
      <c r="B428" s="5">
        <v>136</v>
      </c>
      <c r="C428" s="5" t="s">
        <v>19</v>
      </c>
      <c r="D428" s="5">
        <v>197</v>
      </c>
      <c r="E428" s="5" t="s">
        <v>8</v>
      </c>
      <c r="F428" s="5">
        <v>51</v>
      </c>
      <c r="G428" s="7"/>
      <c r="H428" s="7"/>
      <c r="I428" s="7"/>
      <c r="J428" s="7"/>
      <c r="K428" s="123" t="str">
        <f t="shared" si="6"/>
        <v xml:space="preserve"> 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>
      <c r="A429" s="4" t="s">
        <v>52</v>
      </c>
      <c r="B429" s="5">
        <v>136</v>
      </c>
      <c r="C429" s="5" t="s">
        <v>20</v>
      </c>
      <c r="D429" s="5">
        <v>489</v>
      </c>
      <c r="E429" s="5" t="s">
        <v>8</v>
      </c>
      <c r="F429" s="5">
        <v>51</v>
      </c>
      <c r="G429" s="7"/>
      <c r="H429" s="7"/>
      <c r="I429" s="7"/>
      <c r="J429" s="7"/>
      <c r="K429" s="123" t="str">
        <f t="shared" si="6"/>
        <v xml:space="preserve"> 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>
      <c r="A430" s="4" t="s">
        <v>52</v>
      </c>
      <c r="B430" s="5">
        <v>136</v>
      </c>
      <c r="C430" s="5" t="s">
        <v>21</v>
      </c>
      <c r="D430" s="5">
        <v>27</v>
      </c>
      <c r="E430" s="5" t="s">
        <v>8</v>
      </c>
      <c r="F430" s="5">
        <v>51</v>
      </c>
      <c r="G430" s="5">
        <v>72000</v>
      </c>
      <c r="H430" s="5">
        <v>70462</v>
      </c>
      <c r="I430" s="5">
        <v>82165</v>
      </c>
      <c r="J430" s="5">
        <v>82163</v>
      </c>
      <c r="K430" s="123">
        <f t="shared" si="6"/>
        <v>76697.5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>
      <c r="A431" s="4" t="s">
        <v>52</v>
      </c>
      <c r="B431" s="5">
        <v>136</v>
      </c>
      <c r="C431" s="5" t="s">
        <v>22</v>
      </c>
      <c r="D431" s="5">
        <v>83</v>
      </c>
      <c r="E431" s="5" t="s">
        <v>8</v>
      </c>
      <c r="F431" s="5">
        <v>51</v>
      </c>
      <c r="G431" s="5">
        <v>81816</v>
      </c>
      <c r="H431" s="5">
        <v>74057</v>
      </c>
      <c r="I431" s="5">
        <v>79674</v>
      </c>
      <c r="J431" s="5">
        <v>85595</v>
      </c>
      <c r="K431" s="123">
        <f t="shared" si="6"/>
        <v>80285.5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>
      <c r="A432" s="4" t="s">
        <v>52</v>
      </c>
      <c r="B432" s="5">
        <v>136</v>
      </c>
      <c r="C432" s="5" t="s">
        <v>23</v>
      </c>
      <c r="D432" s="5">
        <v>122</v>
      </c>
      <c r="E432" s="5" t="s">
        <v>8</v>
      </c>
      <c r="F432" s="5">
        <v>51</v>
      </c>
      <c r="G432" s="5">
        <v>2000</v>
      </c>
      <c r="H432" s="5">
        <v>2200</v>
      </c>
      <c r="I432" s="5">
        <v>2200</v>
      </c>
      <c r="J432" s="5">
        <v>2200</v>
      </c>
      <c r="K432" s="123">
        <f t="shared" si="6"/>
        <v>2150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>
      <c r="A433" s="4" t="s">
        <v>52</v>
      </c>
      <c r="B433" s="5">
        <v>136</v>
      </c>
      <c r="C433" s="5" t="s">
        <v>24</v>
      </c>
      <c r="D433" s="5">
        <v>15</v>
      </c>
      <c r="E433" s="5" t="s">
        <v>8</v>
      </c>
      <c r="F433" s="5">
        <v>51</v>
      </c>
      <c r="G433" s="5">
        <v>574</v>
      </c>
      <c r="H433" s="5">
        <v>1000</v>
      </c>
      <c r="I433" s="5">
        <v>2000</v>
      </c>
      <c r="J433" s="5">
        <v>4000</v>
      </c>
      <c r="K433" s="123">
        <f t="shared" si="6"/>
        <v>1893.5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>
      <c r="A434" s="4" t="s">
        <v>52</v>
      </c>
      <c r="B434" s="5">
        <v>136</v>
      </c>
      <c r="C434" s="5" t="s">
        <v>25</v>
      </c>
      <c r="D434" s="5">
        <v>137</v>
      </c>
      <c r="E434" s="5" t="s">
        <v>8</v>
      </c>
      <c r="F434" s="5">
        <v>51</v>
      </c>
      <c r="G434" s="5">
        <v>2600</v>
      </c>
      <c r="H434" s="5">
        <v>2800</v>
      </c>
      <c r="I434" s="5">
        <v>2800</v>
      </c>
      <c r="J434" s="5">
        <v>2800</v>
      </c>
      <c r="K434" s="123">
        <f t="shared" si="6"/>
        <v>2750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>
      <c r="A435" s="4" t="s">
        <v>53</v>
      </c>
      <c r="B435" s="5">
        <v>144</v>
      </c>
      <c r="C435" s="5" t="s">
        <v>7</v>
      </c>
      <c r="D435" s="5">
        <v>486</v>
      </c>
      <c r="E435" s="5" t="s">
        <v>8</v>
      </c>
      <c r="F435" s="5">
        <v>51</v>
      </c>
      <c r="G435" s="5">
        <v>90000</v>
      </c>
      <c r="H435" s="5">
        <v>90000</v>
      </c>
      <c r="I435" s="5">
        <v>90000</v>
      </c>
      <c r="J435" s="5">
        <v>90000</v>
      </c>
      <c r="K435" s="123">
        <f t="shared" si="6"/>
        <v>90000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>
      <c r="A436" s="4" t="s">
        <v>53</v>
      </c>
      <c r="B436" s="5">
        <v>144</v>
      </c>
      <c r="C436" s="5" t="s">
        <v>10</v>
      </c>
      <c r="D436" s="5">
        <v>176</v>
      </c>
      <c r="E436" s="5" t="s">
        <v>8</v>
      </c>
      <c r="F436" s="5">
        <v>51</v>
      </c>
      <c r="G436" s="7"/>
      <c r="H436" s="7"/>
      <c r="I436" s="7"/>
      <c r="J436" s="7"/>
      <c r="K436" s="123" t="str">
        <f t="shared" si="6"/>
        <v xml:space="preserve"> 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>
      <c r="A437" s="4" t="s">
        <v>53</v>
      </c>
      <c r="B437" s="5">
        <v>144</v>
      </c>
      <c r="C437" s="5" t="s">
        <v>12</v>
      </c>
      <c r="D437" s="5">
        <v>125</v>
      </c>
      <c r="E437" s="5" t="s">
        <v>8</v>
      </c>
      <c r="F437" s="5">
        <v>51</v>
      </c>
      <c r="G437" s="5">
        <v>6500000</v>
      </c>
      <c r="H437" s="5">
        <v>6658708</v>
      </c>
      <c r="I437" s="5">
        <v>5038623</v>
      </c>
      <c r="J437" s="5">
        <v>5038623</v>
      </c>
      <c r="K437" s="123">
        <f t="shared" si="6"/>
        <v>5808988.5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>
      <c r="A438" s="4" t="s">
        <v>53</v>
      </c>
      <c r="B438" s="5">
        <v>144</v>
      </c>
      <c r="C438" s="5" t="s">
        <v>13</v>
      </c>
      <c r="D438" s="5">
        <v>191</v>
      </c>
      <c r="E438" s="5" t="s">
        <v>8</v>
      </c>
      <c r="F438" s="5">
        <v>51</v>
      </c>
      <c r="G438" s="7"/>
      <c r="H438" s="7"/>
      <c r="I438" s="7"/>
      <c r="J438" s="7"/>
      <c r="K438" s="123" t="str">
        <f t="shared" si="6"/>
        <v xml:space="preserve"> 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>
      <c r="A439" s="4" t="s">
        <v>53</v>
      </c>
      <c r="B439" s="5">
        <v>144</v>
      </c>
      <c r="C439" s="5" t="s">
        <v>14</v>
      </c>
      <c r="D439" s="5">
        <v>195</v>
      </c>
      <c r="E439" s="5" t="s">
        <v>8</v>
      </c>
      <c r="F439" s="5">
        <v>51</v>
      </c>
      <c r="G439" s="7"/>
      <c r="H439" s="7"/>
      <c r="I439" s="7"/>
      <c r="J439" s="7"/>
      <c r="K439" s="123" t="str">
        <f t="shared" si="6"/>
        <v xml:space="preserve"> 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>
      <c r="A440" s="4" t="s">
        <v>53</v>
      </c>
      <c r="B440" s="5">
        <v>144</v>
      </c>
      <c r="C440" s="5" t="s">
        <v>15</v>
      </c>
      <c r="D440" s="5">
        <v>242</v>
      </c>
      <c r="E440" s="5" t="s">
        <v>8</v>
      </c>
      <c r="F440" s="5">
        <v>51</v>
      </c>
      <c r="G440" s="5">
        <v>93000</v>
      </c>
      <c r="H440" s="5">
        <v>85977</v>
      </c>
      <c r="I440" s="5">
        <v>102932</v>
      </c>
      <c r="J440" s="5">
        <v>94454</v>
      </c>
      <c r="K440" s="123">
        <f t="shared" si="6"/>
        <v>94090.75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>
      <c r="A441" s="4" t="s">
        <v>53</v>
      </c>
      <c r="B441" s="5">
        <v>144</v>
      </c>
      <c r="C441" s="5" t="s">
        <v>16</v>
      </c>
      <c r="D441" s="5">
        <v>201</v>
      </c>
      <c r="E441" s="5" t="s">
        <v>8</v>
      </c>
      <c r="F441" s="5">
        <v>51</v>
      </c>
      <c r="G441" s="7"/>
      <c r="H441" s="7"/>
      <c r="I441" s="7"/>
      <c r="J441" s="7"/>
      <c r="K441" s="123" t="str">
        <f t="shared" si="6"/>
        <v xml:space="preserve"> 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>
      <c r="A442" s="4" t="s">
        <v>53</v>
      </c>
      <c r="B442" s="5">
        <v>144</v>
      </c>
      <c r="C442" s="5" t="s">
        <v>17</v>
      </c>
      <c r="D442" s="5">
        <v>56</v>
      </c>
      <c r="E442" s="5" t="s">
        <v>8</v>
      </c>
      <c r="F442" s="5">
        <v>51</v>
      </c>
      <c r="G442" s="5">
        <v>942000</v>
      </c>
      <c r="H442" s="5">
        <v>1417800</v>
      </c>
      <c r="I442" s="5">
        <v>1152050</v>
      </c>
      <c r="J442" s="5">
        <v>1284930</v>
      </c>
      <c r="K442" s="123">
        <f t="shared" si="6"/>
        <v>1199195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>
      <c r="A443" s="4" t="s">
        <v>53</v>
      </c>
      <c r="B443" s="5">
        <v>144</v>
      </c>
      <c r="C443" s="5" t="s">
        <v>18</v>
      </c>
      <c r="D443" s="5">
        <v>79</v>
      </c>
      <c r="E443" s="5" t="s">
        <v>8</v>
      </c>
      <c r="F443" s="5">
        <v>51</v>
      </c>
      <c r="G443" s="5">
        <v>15000</v>
      </c>
      <c r="H443" s="5">
        <v>22721</v>
      </c>
      <c r="I443" s="5">
        <v>25213</v>
      </c>
      <c r="J443" s="5">
        <v>23967</v>
      </c>
      <c r="K443" s="123">
        <f t="shared" si="6"/>
        <v>21725.25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>
      <c r="A444" s="4" t="s">
        <v>53</v>
      </c>
      <c r="B444" s="5">
        <v>144</v>
      </c>
      <c r="C444" s="5" t="s">
        <v>19</v>
      </c>
      <c r="D444" s="5">
        <v>197</v>
      </c>
      <c r="E444" s="5" t="s">
        <v>8</v>
      </c>
      <c r="F444" s="5">
        <v>51</v>
      </c>
      <c r="G444" s="7"/>
      <c r="H444" s="7"/>
      <c r="I444" s="7"/>
      <c r="J444" s="7"/>
      <c r="K444" s="123" t="str">
        <f t="shared" si="6"/>
        <v xml:space="preserve"> 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>
      <c r="A445" s="4" t="s">
        <v>53</v>
      </c>
      <c r="B445" s="5">
        <v>144</v>
      </c>
      <c r="C445" s="5" t="s">
        <v>20</v>
      </c>
      <c r="D445" s="5">
        <v>489</v>
      </c>
      <c r="E445" s="5" t="s">
        <v>8</v>
      </c>
      <c r="F445" s="5">
        <v>51</v>
      </c>
      <c r="G445" s="7"/>
      <c r="H445" s="7"/>
      <c r="I445" s="7"/>
      <c r="J445" s="7"/>
      <c r="K445" s="123" t="str">
        <f t="shared" si="6"/>
        <v xml:space="preserve"> 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>
      <c r="A446" s="4" t="s">
        <v>53</v>
      </c>
      <c r="B446" s="5">
        <v>144</v>
      </c>
      <c r="C446" s="5" t="s">
        <v>21</v>
      </c>
      <c r="D446" s="5">
        <v>27</v>
      </c>
      <c r="E446" s="5" t="s">
        <v>8</v>
      </c>
      <c r="F446" s="5">
        <v>51</v>
      </c>
      <c r="G446" s="5">
        <v>65000</v>
      </c>
      <c r="H446" s="5">
        <v>99173</v>
      </c>
      <c r="I446" s="5">
        <v>104655</v>
      </c>
      <c r="J446" s="5">
        <v>101914</v>
      </c>
      <c r="K446" s="123">
        <f t="shared" si="6"/>
        <v>92685.5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>
      <c r="A447" s="4" t="s">
        <v>53</v>
      </c>
      <c r="B447" s="5">
        <v>144</v>
      </c>
      <c r="C447" s="5" t="s">
        <v>22</v>
      </c>
      <c r="D447" s="5">
        <v>83</v>
      </c>
      <c r="E447" s="5" t="s">
        <v>8</v>
      </c>
      <c r="F447" s="5">
        <v>51</v>
      </c>
      <c r="G447" s="5">
        <v>115000</v>
      </c>
      <c r="H447" s="5">
        <v>204986</v>
      </c>
      <c r="I447" s="5">
        <v>169543</v>
      </c>
      <c r="J447" s="5">
        <v>187265</v>
      </c>
      <c r="K447" s="123">
        <f t="shared" si="6"/>
        <v>169198.5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>
      <c r="A448" s="4" t="s">
        <v>53</v>
      </c>
      <c r="B448" s="5">
        <v>144</v>
      </c>
      <c r="C448" s="5" t="s">
        <v>23</v>
      </c>
      <c r="D448" s="5">
        <v>122</v>
      </c>
      <c r="E448" s="5" t="s">
        <v>8</v>
      </c>
      <c r="F448" s="5">
        <v>51</v>
      </c>
      <c r="G448" s="5">
        <v>915000</v>
      </c>
      <c r="H448" s="5">
        <v>929896</v>
      </c>
      <c r="I448" s="5">
        <v>875216</v>
      </c>
      <c r="J448" s="5">
        <v>890000</v>
      </c>
      <c r="K448" s="123">
        <f t="shared" si="6"/>
        <v>902528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>
      <c r="A449" s="4" t="s">
        <v>53</v>
      </c>
      <c r="B449" s="5">
        <v>144</v>
      </c>
      <c r="C449" s="5" t="s">
        <v>24</v>
      </c>
      <c r="D449" s="5">
        <v>15</v>
      </c>
      <c r="E449" s="5" t="s">
        <v>8</v>
      </c>
      <c r="F449" s="5">
        <v>51</v>
      </c>
      <c r="G449" s="5">
        <v>2100</v>
      </c>
      <c r="H449" s="5">
        <v>2000</v>
      </c>
      <c r="I449" s="5">
        <v>2500</v>
      </c>
      <c r="J449" s="5">
        <v>2500</v>
      </c>
      <c r="K449" s="123">
        <f t="shared" si="6"/>
        <v>2275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>
      <c r="A450" s="4" t="s">
        <v>53</v>
      </c>
      <c r="B450" s="5">
        <v>144</v>
      </c>
      <c r="C450" s="5" t="s">
        <v>25</v>
      </c>
      <c r="D450" s="5">
        <v>137</v>
      </c>
      <c r="E450" s="5" t="s">
        <v>8</v>
      </c>
      <c r="F450" s="5">
        <v>51</v>
      </c>
      <c r="G450" s="7"/>
      <c r="H450" s="7"/>
      <c r="I450" s="7"/>
      <c r="J450" s="7"/>
      <c r="K450" s="123" t="str">
        <f t="shared" si="6"/>
        <v xml:space="preserve"> 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>
      <c r="A451" s="4" t="s">
        <v>54</v>
      </c>
      <c r="B451" s="5">
        <v>147</v>
      </c>
      <c r="C451" s="5" t="s">
        <v>7</v>
      </c>
      <c r="D451" s="5">
        <v>486</v>
      </c>
      <c r="E451" s="5" t="s">
        <v>8</v>
      </c>
      <c r="F451" s="5">
        <v>51</v>
      </c>
      <c r="G451" s="7"/>
      <c r="H451" s="7"/>
      <c r="I451" s="7"/>
      <c r="J451" s="7"/>
      <c r="K451" s="123" t="str">
        <f t="shared" si="6"/>
        <v xml:space="preserve"> 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>
      <c r="A452" s="4" t="s">
        <v>54</v>
      </c>
      <c r="B452" s="5">
        <v>147</v>
      </c>
      <c r="C452" s="5" t="s">
        <v>10</v>
      </c>
      <c r="D452" s="5">
        <v>176</v>
      </c>
      <c r="E452" s="5" t="s">
        <v>8</v>
      </c>
      <c r="F452" s="5">
        <v>51</v>
      </c>
      <c r="G452" s="7"/>
      <c r="H452" s="7"/>
      <c r="I452" s="7"/>
      <c r="J452" s="7"/>
      <c r="K452" s="123" t="str">
        <f t="shared" ref="K452:K515" si="7">IF(ISERROR(AVERAGE(G452:J452))," ",AVERAGE(G452:J452))</f>
        <v xml:space="preserve"> 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>
      <c r="A453" s="4" t="s">
        <v>54</v>
      </c>
      <c r="B453" s="5">
        <v>147</v>
      </c>
      <c r="C453" s="5" t="s">
        <v>12</v>
      </c>
      <c r="D453" s="5">
        <v>125</v>
      </c>
      <c r="E453" s="5" t="s">
        <v>8</v>
      </c>
      <c r="F453" s="5">
        <v>51</v>
      </c>
      <c r="G453" s="7"/>
      <c r="H453" s="7"/>
      <c r="I453" s="7"/>
      <c r="J453" s="7"/>
      <c r="K453" s="123" t="str">
        <f t="shared" si="7"/>
        <v xml:space="preserve"> 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>
      <c r="A454" s="4" t="s">
        <v>54</v>
      </c>
      <c r="B454" s="5">
        <v>147</v>
      </c>
      <c r="C454" s="5" t="s">
        <v>13</v>
      </c>
      <c r="D454" s="5">
        <v>191</v>
      </c>
      <c r="E454" s="5" t="s">
        <v>8</v>
      </c>
      <c r="F454" s="5">
        <v>51</v>
      </c>
      <c r="G454" s="7"/>
      <c r="H454" s="7"/>
      <c r="I454" s="7"/>
      <c r="J454" s="7"/>
      <c r="K454" s="123" t="str">
        <f t="shared" si="7"/>
        <v xml:space="preserve"> 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>
      <c r="A455" s="4" t="s">
        <v>54</v>
      </c>
      <c r="B455" s="5">
        <v>147</v>
      </c>
      <c r="C455" s="5" t="s">
        <v>14</v>
      </c>
      <c r="D455" s="5">
        <v>195</v>
      </c>
      <c r="E455" s="5" t="s">
        <v>8</v>
      </c>
      <c r="F455" s="5">
        <v>51</v>
      </c>
      <c r="G455" s="7"/>
      <c r="H455" s="7"/>
      <c r="I455" s="7"/>
      <c r="J455" s="7"/>
      <c r="K455" s="123" t="str">
        <f t="shared" si="7"/>
        <v xml:space="preserve"> 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>
      <c r="A456" s="4" t="s">
        <v>54</v>
      </c>
      <c r="B456" s="5">
        <v>147</v>
      </c>
      <c r="C456" s="5" t="s">
        <v>15</v>
      </c>
      <c r="D456" s="5">
        <v>242</v>
      </c>
      <c r="E456" s="5" t="s">
        <v>8</v>
      </c>
      <c r="F456" s="5">
        <v>51</v>
      </c>
      <c r="G456" s="5">
        <v>290</v>
      </c>
      <c r="H456" s="5">
        <v>350</v>
      </c>
      <c r="I456" s="5">
        <v>350</v>
      </c>
      <c r="J456" s="5">
        <v>300</v>
      </c>
      <c r="K456" s="123">
        <f t="shared" si="7"/>
        <v>322.5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>
      <c r="A457" s="4" t="s">
        <v>54</v>
      </c>
      <c r="B457" s="5">
        <v>147</v>
      </c>
      <c r="C457" s="5" t="s">
        <v>16</v>
      </c>
      <c r="D457" s="5">
        <v>201</v>
      </c>
      <c r="E457" s="5" t="s">
        <v>8</v>
      </c>
      <c r="F457" s="5">
        <v>51</v>
      </c>
      <c r="G457" s="7"/>
      <c r="H457" s="7"/>
      <c r="I457" s="7"/>
      <c r="J457" s="7"/>
      <c r="K457" s="123" t="str">
        <f t="shared" si="7"/>
        <v xml:space="preserve"> 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>
      <c r="A458" s="4" t="s">
        <v>54</v>
      </c>
      <c r="B458" s="5">
        <v>147</v>
      </c>
      <c r="C458" s="5" t="s">
        <v>17</v>
      </c>
      <c r="D458" s="5">
        <v>56</v>
      </c>
      <c r="E458" s="5" t="s">
        <v>8</v>
      </c>
      <c r="F458" s="5">
        <v>51</v>
      </c>
      <c r="G458" s="5">
        <v>40723</v>
      </c>
      <c r="H458" s="5">
        <v>60853</v>
      </c>
      <c r="I458" s="5">
        <v>60000</v>
      </c>
      <c r="J458" s="5">
        <v>60000</v>
      </c>
      <c r="K458" s="123">
        <f t="shared" si="7"/>
        <v>55394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>
      <c r="A459" s="4" t="s">
        <v>54</v>
      </c>
      <c r="B459" s="5">
        <v>147</v>
      </c>
      <c r="C459" s="5" t="s">
        <v>18</v>
      </c>
      <c r="D459" s="5">
        <v>79</v>
      </c>
      <c r="E459" s="5" t="s">
        <v>8</v>
      </c>
      <c r="F459" s="5">
        <v>51</v>
      </c>
      <c r="G459" s="5">
        <v>47900</v>
      </c>
      <c r="H459" s="5">
        <v>59000</v>
      </c>
      <c r="I459" s="5">
        <v>60000</v>
      </c>
      <c r="J459" s="5">
        <v>60000</v>
      </c>
      <c r="K459" s="123">
        <f t="shared" si="7"/>
        <v>56725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>
      <c r="A460" s="4" t="s">
        <v>54</v>
      </c>
      <c r="B460" s="5">
        <v>147</v>
      </c>
      <c r="C460" s="5" t="s">
        <v>19</v>
      </c>
      <c r="D460" s="5">
        <v>197</v>
      </c>
      <c r="E460" s="5" t="s">
        <v>8</v>
      </c>
      <c r="F460" s="5">
        <v>51</v>
      </c>
      <c r="G460" s="7"/>
      <c r="H460" s="7"/>
      <c r="I460" s="7"/>
      <c r="J460" s="7"/>
      <c r="K460" s="123" t="str">
        <f t="shared" si="7"/>
        <v xml:space="preserve"> 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>
      <c r="A461" s="4" t="s">
        <v>54</v>
      </c>
      <c r="B461" s="5">
        <v>147</v>
      </c>
      <c r="C461" s="5" t="s">
        <v>20</v>
      </c>
      <c r="D461" s="5">
        <v>489</v>
      </c>
      <c r="E461" s="5" t="s">
        <v>8</v>
      </c>
      <c r="F461" s="5">
        <v>51</v>
      </c>
      <c r="G461" s="7"/>
      <c r="H461" s="7"/>
      <c r="I461" s="7"/>
      <c r="J461" s="7"/>
      <c r="K461" s="123" t="str">
        <f t="shared" si="7"/>
        <v xml:space="preserve"> </v>
      </c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>
      <c r="A462" s="4" t="s">
        <v>54</v>
      </c>
      <c r="B462" s="5">
        <v>147</v>
      </c>
      <c r="C462" s="5" t="s">
        <v>21</v>
      </c>
      <c r="D462" s="5">
        <v>27</v>
      </c>
      <c r="E462" s="5" t="s">
        <v>8</v>
      </c>
      <c r="F462" s="5">
        <v>51</v>
      </c>
      <c r="G462" s="7"/>
      <c r="H462" s="7"/>
      <c r="I462" s="7"/>
      <c r="J462" s="7"/>
      <c r="K462" s="123" t="str">
        <f t="shared" si="7"/>
        <v xml:space="preserve"> 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>
      <c r="A463" s="4" t="s">
        <v>54</v>
      </c>
      <c r="B463" s="5">
        <v>147</v>
      </c>
      <c r="C463" s="5" t="s">
        <v>22</v>
      </c>
      <c r="D463" s="5">
        <v>83</v>
      </c>
      <c r="E463" s="5" t="s">
        <v>8</v>
      </c>
      <c r="F463" s="5">
        <v>51</v>
      </c>
      <c r="G463" s="5">
        <v>8000</v>
      </c>
      <c r="H463" s="5">
        <v>10000</v>
      </c>
      <c r="I463" s="5">
        <v>10000</v>
      </c>
      <c r="J463" s="5">
        <v>10000</v>
      </c>
      <c r="K463" s="123">
        <f t="shared" si="7"/>
        <v>9500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>
      <c r="A464" s="4" t="s">
        <v>54</v>
      </c>
      <c r="B464" s="5">
        <v>147</v>
      </c>
      <c r="C464" s="5" t="s">
        <v>23</v>
      </c>
      <c r="D464" s="5">
        <v>122</v>
      </c>
      <c r="E464" s="5" t="s">
        <v>8</v>
      </c>
      <c r="F464" s="5">
        <v>51</v>
      </c>
      <c r="G464" s="7"/>
      <c r="H464" s="7"/>
      <c r="I464" s="7"/>
      <c r="J464" s="7"/>
      <c r="K464" s="123" t="str">
        <f t="shared" si="7"/>
        <v xml:space="preserve"> 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>
      <c r="A465" s="4" t="s">
        <v>54</v>
      </c>
      <c r="B465" s="5">
        <v>147</v>
      </c>
      <c r="C465" s="5" t="s">
        <v>24</v>
      </c>
      <c r="D465" s="5">
        <v>15</v>
      </c>
      <c r="E465" s="5" t="s">
        <v>8</v>
      </c>
      <c r="F465" s="5">
        <v>51</v>
      </c>
      <c r="G465" s="5">
        <v>11015</v>
      </c>
      <c r="H465" s="5">
        <v>12858</v>
      </c>
      <c r="I465" s="5">
        <v>13000</v>
      </c>
      <c r="J465" s="5">
        <v>13000</v>
      </c>
      <c r="K465" s="123">
        <f t="shared" si="7"/>
        <v>12468.25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>
      <c r="A466" s="4" t="s">
        <v>54</v>
      </c>
      <c r="B466" s="5">
        <v>147</v>
      </c>
      <c r="C466" s="5" t="s">
        <v>25</v>
      </c>
      <c r="D466" s="5">
        <v>137</v>
      </c>
      <c r="E466" s="5" t="s">
        <v>8</v>
      </c>
      <c r="F466" s="5">
        <v>51</v>
      </c>
      <c r="G466" s="7"/>
      <c r="H466" s="7"/>
      <c r="I466" s="7"/>
      <c r="J466" s="7"/>
      <c r="K466" s="123" t="str">
        <f t="shared" si="7"/>
        <v xml:space="preserve"> 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>
      <c r="A467" s="4" t="s">
        <v>55</v>
      </c>
      <c r="B467" s="5">
        <v>158</v>
      </c>
      <c r="C467" s="5" t="s">
        <v>7</v>
      </c>
      <c r="D467" s="5">
        <v>486</v>
      </c>
      <c r="E467" s="5" t="s">
        <v>8</v>
      </c>
      <c r="F467" s="5">
        <v>51</v>
      </c>
      <c r="G467" s="7"/>
      <c r="H467" s="7"/>
      <c r="I467" s="7"/>
      <c r="J467" s="7"/>
      <c r="K467" s="123" t="str">
        <f t="shared" si="7"/>
        <v xml:space="preserve"> 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>
      <c r="A468" s="4" t="s">
        <v>55</v>
      </c>
      <c r="B468" s="5">
        <v>158</v>
      </c>
      <c r="C468" s="5" t="s">
        <v>10</v>
      </c>
      <c r="D468" s="5">
        <v>176</v>
      </c>
      <c r="E468" s="5" t="s">
        <v>8</v>
      </c>
      <c r="F468" s="5">
        <v>51</v>
      </c>
      <c r="G468" s="5">
        <v>9000</v>
      </c>
      <c r="H468" s="5">
        <v>9000</v>
      </c>
      <c r="I468" s="5">
        <v>9000</v>
      </c>
      <c r="J468" s="5">
        <v>9000</v>
      </c>
      <c r="K468" s="123">
        <f t="shared" si="7"/>
        <v>9000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>
      <c r="A469" s="4" t="s">
        <v>55</v>
      </c>
      <c r="B469" s="5">
        <v>158</v>
      </c>
      <c r="C469" s="5" t="s">
        <v>12</v>
      </c>
      <c r="D469" s="5">
        <v>125</v>
      </c>
      <c r="E469" s="5" t="s">
        <v>8</v>
      </c>
      <c r="F469" s="5">
        <v>51</v>
      </c>
      <c r="G469" s="5">
        <v>119600</v>
      </c>
      <c r="H469" s="5">
        <v>138200</v>
      </c>
      <c r="I469" s="5">
        <v>145500</v>
      </c>
      <c r="J469" s="5">
        <v>110300</v>
      </c>
      <c r="K469" s="123">
        <f t="shared" si="7"/>
        <v>128400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>
      <c r="A470" s="4" t="s">
        <v>55</v>
      </c>
      <c r="B470" s="5">
        <v>158</v>
      </c>
      <c r="C470" s="5" t="s">
        <v>13</v>
      </c>
      <c r="D470" s="5">
        <v>191</v>
      </c>
      <c r="E470" s="5" t="s">
        <v>8</v>
      </c>
      <c r="F470" s="5">
        <v>51</v>
      </c>
      <c r="G470" s="5">
        <v>170</v>
      </c>
      <c r="H470" s="5">
        <v>180</v>
      </c>
      <c r="I470" s="5">
        <v>180</v>
      </c>
      <c r="J470" s="5">
        <v>180</v>
      </c>
      <c r="K470" s="123">
        <f t="shared" si="7"/>
        <v>177.5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>
      <c r="A471" s="4" t="s">
        <v>55</v>
      </c>
      <c r="B471" s="5">
        <v>158</v>
      </c>
      <c r="C471" s="5" t="s">
        <v>14</v>
      </c>
      <c r="D471" s="5">
        <v>195</v>
      </c>
      <c r="E471" s="5" t="s">
        <v>8</v>
      </c>
      <c r="F471" s="5">
        <v>51</v>
      </c>
      <c r="G471" s="5">
        <v>586100</v>
      </c>
      <c r="H471" s="5">
        <v>703300</v>
      </c>
      <c r="I471" s="5">
        <v>1013300</v>
      </c>
      <c r="J471" s="5">
        <v>1569300</v>
      </c>
      <c r="K471" s="123">
        <f t="shared" si="7"/>
        <v>968000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>
      <c r="A472" s="4" t="s">
        <v>55</v>
      </c>
      <c r="B472" s="5">
        <v>158</v>
      </c>
      <c r="C472" s="5" t="s">
        <v>15</v>
      </c>
      <c r="D472" s="5">
        <v>242</v>
      </c>
      <c r="E472" s="5" t="s">
        <v>8</v>
      </c>
      <c r="F472" s="5">
        <v>51</v>
      </c>
      <c r="G472" s="5">
        <v>139100</v>
      </c>
      <c r="H472" s="5">
        <v>152600</v>
      </c>
      <c r="I472" s="5">
        <v>147676</v>
      </c>
      <c r="J472" s="5">
        <v>307776</v>
      </c>
      <c r="K472" s="123">
        <f t="shared" si="7"/>
        <v>186788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>
      <c r="A473" s="4" t="s">
        <v>55</v>
      </c>
      <c r="B473" s="5">
        <v>158</v>
      </c>
      <c r="C473" s="5" t="s">
        <v>16</v>
      </c>
      <c r="D473" s="5">
        <v>201</v>
      </c>
      <c r="E473" s="5" t="s">
        <v>8</v>
      </c>
      <c r="F473" s="5">
        <v>51</v>
      </c>
      <c r="G473" s="7"/>
      <c r="H473" s="7"/>
      <c r="I473" s="7"/>
      <c r="J473" s="7"/>
      <c r="K473" s="123" t="str">
        <f t="shared" si="7"/>
        <v xml:space="preserve"> 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>
      <c r="A474" s="4" t="s">
        <v>55</v>
      </c>
      <c r="B474" s="5">
        <v>158</v>
      </c>
      <c r="C474" s="5" t="s">
        <v>17</v>
      </c>
      <c r="D474" s="5">
        <v>56</v>
      </c>
      <c r="E474" s="5" t="s">
        <v>8</v>
      </c>
      <c r="F474" s="5">
        <v>51</v>
      </c>
      <c r="G474" s="5">
        <v>1000</v>
      </c>
      <c r="H474" s="5">
        <v>2400</v>
      </c>
      <c r="I474" s="5">
        <v>19300</v>
      </c>
      <c r="J474" s="5">
        <v>6100</v>
      </c>
      <c r="K474" s="123">
        <f t="shared" si="7"/>
        <v>7200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>
      <c r="A475" s="4" t="s">
        <v>55</v>
      </c>
      <c r="B475" s="5">
        <v>158</v>
      </c>
      <c r="C475" s="5" t="s">
        <v>18</v>
      </c>
      <c r="D475" s="5">
        <v>79</v>
      </c>
      <c r="E475" s="5" t="s">
        <v>8</v>
      </c>
      <c r="F475" s="5">
        <v>51</v>
      </c>
      <c r="G475" s="5">
        <v>2652400</v>
      </c>
      <c r="H475" s="5">
        <v>3008584</v>
      </c>
      <c r="I475" s="5">
        <v>2781928</v>
      </c>
      <c r="J475" s="5">
        <v>3489400</v>
      </c>
      <c r="K475" s="123">
        <f t="shared" si="7"/>
        <v>2983078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>
      <c r="A476" s="4" t="s">
        <v>55</v>
      </c>
      <c r="B476" s="5">
        <v>158</v>
      </c>
      <c r="C476" s="5" t="s">
        <v>19</v>
      </c>
      <c r="D476" s="5">
        <v>197</v>
      </c>
      <c r="E476" s="5" t="s">
        <v>8</v>
      </c>
      <c r="F476" s="5">
        <v>51</v>
      </c>
      <c r="G476" s="7"/>
      <c r="H476" s="7"/>
      <c r="I476" s="7"/>
      <c r="J476" s="7"/>
      <c r="K476" s="123" t="str">
        <f t="shared" si="7"/>
        <v xml:space="preserve"> 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>
      <c r="A477" s="4" t="s">
        <v>55</v>
      </c>
      <c r="B477" s="5">
        <v>158</v>
      </c>
      <c r="C477" s="5" t="s">
        <v>20</v>
      </c>
      <c r="D477" s="5">
        <v>489</v>
      </c>
      <c r="E477" s="5" t="s">
        <v>8</v>
      </c>
      <c r="F477" s="5">
        <v>51</v>
      </c>
      <c r="G477" s="7"/>
      <c r="H477" s="7"/>
      <c r="I477" s="7"/>
      <c r="J477" s="7"/>
      <c r="K477" s="123" t="str">
        <f t="shared" si="7"/>
        <v xml:space="preserve"> 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>
      <c r="A478" s="4" t="s">
        <v>55</v>
      </c>
      <c r="B478" s="5">
        <v>158</v>
      </c>
      <c r="C478" s="5" t="s">
        <v>21</v>
      </c>
      <c r="D478" s="5">
        <v>27</v>
      </c>
      <c r="E478" s="5" t="s">
        <v>8</v>
      </c>
      <c r="F478" s="5">
        <v>51</v>
      </c>
      <c r="G478" s="5">
        <v>59902</v>
      </c>
      <c r="H478" s="5">
        <v>78377</v>
      </c>
      <c r="I478" s="5">
        <v>70000</v>
      </c>
      <c r="J478" s="5">
        <v>28497</v>
      </c>
      <c r="K478" s="123">
        <f t="shared" si="7"/>
        <v>59194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>
      <c r="A479" s="4" t="s">
        <v>55</v>
      </c>
      <c r="B479" s="5">
        <v>158</v>
      </c>
      <c r="C479" s="5" t="s">
        <v>22</v>
      </c>
      <c r="D479" s="5">
        <v>83</v>
      </c>
      <c r="E479" s="5" t="s">
        <v>8</v>
      </c>
      <c r="F479" s="5">
        <v>51</v>
      </c>
      <c r="G479" s="5">
        <v>943900</v>
      </c>
      <c r="H479" s="5">
        <v>929265</v>
      </c>
      <c r="I479" s="5">
        <v>975223</v>
      </c>
      <c r="J479" s="5">
        <v>1311100</v>
      </c>
      <c r="K479" s="123">
        <f t="shared" si="7"/>
        <v>1039872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>
      <c r="A480" s="4" t="s">
        <v>55</v>
      </c>
      <c r="B480" s="5">
        <v>158</v>
      </c>
      <c r="C480" s="5" t="s">
        <v>23</v>
      </c>
      <c r="D480" s="5">
        <v>122</v>
      </c>
      <c r="E480" s="5" t="s">
        <v>8</v>
      </c>
      <c r="F480" s="5">
        <v>51</v>
      </c>
      <c r="G480" s="5">
        <v>49900</v>
      </c>
      <c r="H480" s="5">
        <v>91700</v>
      </c>
      <c r="I480" s="5">
        <v>123100</v>
      </c>
      <c r="J480" s="5">
        <v>57877</v>
      </c>
      <c r="K480" s="123">
        <f t="shared" si="7"/>
        <v>80644.25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>
      <c r="A481" s="4" t="s">
        <v>55</v>
      </c>
      <c r="B481" s="5">
        <v>158</v>
      </c>
      <c r="C481" s="5" t="s">
        <v>24</v>
      </c>
      <c r="D481" s="5">
        <v>15</v>
      </c>
      <c r="E481" s="5" t="s">
        <v>8</v>
      </c>
      <c r="F481" s="5">
        <v>51</v>
      </c>
      <c r="G481" s="5">
        <v>9000</v>
      </c>
      <c r="H481" s="5">
        <v>7796</v>
      </c>
      <c r="I481" s="5">
        <v>9000</v>
      </c>
      <c r="J481" s="5">
        <v>8500</v>
      </c>
      <c r="K481" s="123">
        <f t="shared" si="7"/>
        <v>8574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>
      <c r="A482" s="4" t="s">
        <v>55</v>
      </c>
      <c r="B482" s="5">
        <v>158</v>
      </c>
      <c r="C482" s="5" t="s">
        <v>25</v>
      </c>
      <c r="D482" s="5">
        <v>137</v>
      </c>
      <c r="E482" s="5" t="s">
        <v>8</v>
      </c>
      <c r="F482" s="5">
        <v>51</v>
      </c>
      <c r="G482" s="7"/>
      <c r="H482" s="7"/>
      <c r="I482" s="7"/>
      <c r="J482" s="7"/>
      <c r="K482" s="123" t="str">
        <f t="shared" si="7"/>
        <v xml:space="preserve"> 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>
      <c r="A483" s="4" t="s">
        <v>56</v>
      </c>
      <c r="B483" s="5">
        <v>159</v>
      </c>
      <c r="C483" s="5" t="s">
        <v>7</v>
      </c>
      <c r="D483" s="5">
        <v>486</v>
      </c>
      <c r="E483" s="5" t="s">
        <v>8</v>
      </c>
      <c r="F483" s="5">
        <v>51</v>
      </c>
      <c r="G483" s="7"/>
      <c r="H483" s="7"/>
      <c r="I483" s="7"/>
      <c r="J483" s="7"/>
      <c r="K483" s="123" t="str">
        <f t="shared" si="7"/>
        <v xml:space="preserve"> 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>
      <c r="A484" s="4" t="s">
        <v>56</v>
      </c>
      <c r="B484" s="5">
        <v>159</v>
      </c>
      <c r="C484" s="5" t="s">
        <v>10</v>
      </c>
      <c r="D484" s="5">
        <v>176</v>
      </c>
      <c r="E484" s="5" t="s">
        <v>8</v>
      </c>
      <c r="F484" s="5">
        <v>51</v>
      </c>
      <c r="G484" s="7"/>
      <c r="H484" s="7"/>
      <c r="I484" s="7"/>
      <c r="J484" s="7"/>
      <c r="K484" s="123" t="str">
        <f t="shared" si="7"/>
        <v xml:space="preserve"> 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>
      <c r="A485" s="4" t="s">
        <v>56</v>
      </c>
      <c r="B485" s="5">
        <v>159</v>
      </c>
      <c r="C485" s="5" t="s">
        <v>12</v>
      </c>
      <c r="D485" s="5">
        <v>125</v>
      </c>
      <c r="E485" s="5" t="s">
        <v>8</v>
      </c>
      <c r="F485" s="5">
        <v>51</v>
      </c>
      <c r="G485" s="5">
        <v>41565000</v>
      </c>
      <c r="H485" s="5">
        <v>45721000</v>
      </c>
      <c r="I485" s="5">
        <v>43410000</v>
      </c>
      <c r="J485" s="5">
        <v>44582000</v>
      </c>
      <c r="K485" s="123">
        <f t="shared" si="7"/>
        <v>43819500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>
      <c r="A486" s="4" t="s">
        <v>56</v>
      </c>
      <c r="B486" s="5">
        <v>159</v>
      </c>
      <c r="C486" s="5" t="s">
        <v>13</v>
      </c>
      <c r="D486" s="5">
        <v>191</v>
      </c>
      <c r="E486" s="5" t="s">
        <v>8</v>
      </c>
      <c r="F486" s="5">
        <v>51</v>
      </c>
      <c r="G486" s="7"/>
      <c r="H486" s="7"/>
      <c r="I486" s="7"/>
      <c r="J486" s="7"/>
      <c r="K486" s="123" t="str">
        <f t="shared" si="7"/>
        <v xml:space="preserve"> 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>
      <c r="A487" s="4" t="s">
        <v>56</v>
      </c>
      <c r="B487" s="5">
        <v>159</v>
      </c>
      <c r="C487" s="5" t="s">
        <v>14</v>
      </c>
      <c r="D487" s="5">
        <v>195</v>
      </c>
      <c r="E487" s="5" t="s">
        <v>8</v>
      </c>
      <c r="F487" s="5">
        <v>51</v>
      </c>
      <c r="G487" s="5">
        <v>2815000</v>
      </c>
      <c r="H487" s="5">
        <v>3040000</v>
      </c>
      <c r="I487" s="5">
        <v>2800000</v>
      </c>
      <c r="J487" s="5">
        <v>2916000</v>
      </c>
      <c r="K487" s="123">
        <f t="shared" si="7"/>
        <v>2892750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>
      <c r="A488" s="4" t="s">
        <v>56</v>
      </c>
      <c r="B488" s="5">
        <v>159</v>
      </c>
      <c r="C488" s="5" t="s">
        <v>15</v>
      </c>
      <c r="D488" s="5">
        <v>242</v>
      </c>
      <c r="E488" s="5" t="s">
        <v>8</v>
      </c>
      <c r="F488" s="5">
        <v>51</v>
      </c>
      <c r="G488" s="5">
        <v>3478000</v>
      </c>
      <c r="H488" s="5">
        <v>3825000</v>
      </c>
      <c r="I488" s="5">
        <v>3835600</v>
      </c>
      <c r="J488" s="5">
        <v>3900000</v>
      </c>
      <c r="K488" s="123">
        <f t="shared" si="7"/>
        <v>3759650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>
      <c r="A489" s="4" t="s">
        <v>56</v>
      </c>
      <c r="B489" s="5">
        <v>159</v>
      </c>
      <c r="C489" s="5" t="s">
        <v>16</v>
      </c>
      <c r="D489" s="5">
        <v>201</v>
      </c>
      <c r="E489" s="5" t="s">
        <v>8</v>
      </c>
      <c r="F489" s="5">
        <v>51</v>
      </c>
      <c r="G489" s="7"/>
      <c r="H489" s="7"/>
      <c r="I489" s="7"/>
      <c r="J489" s="7"/>
      <c r="K489" s="123" t="str">
        <f t="shared" si="7"/>
        <v xml:space="preserve"> 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>
      <c r="A490" s="4" t="s">
        <v>56</v>
      </c>
      <c r="B490" s="5">
        <v>159</v>
      </c>
      <c r="C490" s="5" t="s">
        <v>17</v>
      </c>
      <c r="D490" s="5">
        <v>56</v>
      </c>
      <c r="E490" s="5" t="s">
        <v>8</v>
      </c>
      <c r="F490" s="5">
        <v>51</v>
      </c>
      <c r="G490" s="5">
        <v>5957000</v>
      </c>
      <c r="H490" s="5">
        <v>7100000</v>
      </c>
      <c r="I490" s="5">
        <v>6724000</v>
      </c>
      <c r="J490" s="5">
        <v>7525000</v>
      </c>
      <c r="K490" s="123">
        <f t="shared" si="7"/>
        <v>6826500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>
      <c r="A491" s="4" t="s">
        <v>56</v>
      </c>
      <c r="B491" s="5">
        <v>159</v>
      </c>
      <c r="C491" s="5" t="s">
        <v>18</v>
      </c>
      <c r="D491" s="5">
        <v>79</v>
      </c>
      <c r="E491" s="5" t="s">
        <v>8</v>
      </c>
      <c r="F491" s="5">
        <v>51</v>
      </c>
      <c r="G491" s="5">
        <v>7168000</v>
      </c>
      <c r="H491" s="5">
        <v>7705000</v>
      </c>
      <c r="I491" s="5">
        <v>8090000</v>
      </c>
      <c r="J491" s="5">
        <v>9064000</v>
      </c>
      <c r="K491" s="123">
        <f t="shared" si="7"/>
        <v>8006750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>
      <c r="A492" s="4" t="s">
        <v>56</v>
      </c>
      <c r="B492" s="5">
        <v>159</v>
      </c>
      <c r="C492" s="5" t="s">
        <v>19</v>
      </c>
      <c r="D492" s="5">
        <v>197</v>
      </c>
      <c r="E492" s="5" t="s">
        <v>8</v>
      </c>
      <c r="F492" s="5">
        <v>51</v>
      </c>
      <c r="G492" s="7"/>
      <c r="H492" s="7"/>
      <c r="I492" s="7"/>
      <c r="J492" s="7"/>
      <c r="K492" s="123" t="str">
        <f t="shared" si="7"/>
        <v xml:space="preserve"> 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>
      <c r="A493" s="4" t="s">
        <v>56</v>
      </c>
      <c r="B493" s="5">
        <v>159</v>
      </c>
      <c r="C493" s="5" t="s">
        <v>20</v>
      </c>
      <c r="D493" s="5">
        <v>489</v>
      </c>
      <c r="E493" s="5" t="s">
        <v>8</v>
      </c>
      <c r="F493" s="5">
        <v>51</v>
      </c>
      <c r="G493" s="5">
        <v>2591000</v>
      </c>
      <c r="H493" s="5">
        <v>2785000</v>
      </c>
      <c r="I493" s="5">
        <v>2991000</v>
      </c>
      <c r="J493" s="5">
        <v>2727000</v>
      </c>
      <c r="K493" s="123">
        <f t="shared" si="7"/>
        <v>2773500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>
      <c r="A494" s="4" t="s">
        <v>56</v>
      </c>
      <c r="B494" s="5">
        <v>159</v>
      </c>
      <c r="C494" s="5" t="s">
        <v>21</v>
      </c>
      <c r="D494" s="5">
        <v>27</v>
      </c>
      <c r="E494" s="5" t="s">
        <v>8</v>
      </c>
      <c r="F494" s="5">
        <v>51</v>
      </c>
      <c r="G494" s="5">
        <v>3567000</v>
      </c>
      <c r="H494" s="5">
        <v>4042000</v>
      </c>
      <c r="I494" s="5">
        <v>3186000</v>
      </c>
      <c r="J494" s="5">
        <v>4179000</v>
      </c>
      <c r="K494" s="123">
        <f t="shared" si="7"/>
        <v>3743500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>
      <c r="A495" s="4" t="s">
        <v>56</v>
      </c>
      <c r="B495" s="5">
        <v>159</v>
      </c>
      <c r="C495" s="5" t="s">
        <v>22</v>
      </c>
      <c r="D495" s="5">
        <v>83</v>
      </c>
      <c r="E495" s="5" t="s">
        <v>8</v>
      </c>
      <c r="F495" s="5">
        <v>51</v>
      </c>
      <c r="G495" s="5">
        <v>9178000</v>
      </c>
      <c r="H495" s="5">
        <v>9866000</v>
      </c>
      <c r="I495" s="5">
        <v>9058000</v>
      </c>
      <c r="J495" s="5">
        <v>9318000</v>
      </c>
      <c r="K495" s="123">
        <f t="shared" si="7"/>
        <v>9355000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>
      <c r="A496" s="4" t="s">
        <v>56</v>
      </c>
      <c r="B496" s="5">
        <v>159</v>
      </c>
      <c r="C496" s="5" t="s">
        <v>23</v>
      </c>
      <c r="D496" s="5">
        <v>122</v>
      </c>
      <c r="E496" s="5" t="s">
        <v>8</v>
      </c>
      <c r="F496" s="5">
        <v>51</v>
      </c>
      <c r="G496" s="5">
        <v>3205000</v>
      </c>
      <c r="H496" s="5">
        <v>3462000</v>
      </c>
      <c r="I496" s="5">
        <v>2432000</v>
      </c>
      <c r="J496" s="5">
        <v>3318000</v>
      </c>
      <c r="K496" s="123">
        <f t="shared" si="7"/>
        <v>3104250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>
      <c r="A497" s="4" t="s">
        <v>56</v>
      </c>
      <c r="B497" s="5">
        <v>159</v>
      </c>
      <c r="C497" s="5" t="s">
        <v>24</v>
      </c>
      <c r="D497" s="5">
        <v>15</v>
      </c>
      <c r="E497" s="5" t="s">
        <v>8</v>
      </c>
      <c r="F497" s="5">
        <v>51</v>
      </c>
      <c r="G497" s="5">
        <v>66000</v>
      </c>
      <c r="H497" s="5">
        <v>71000</v>
      </c>
      <c r="I497" s="5">
        <v>44000</v>
      </c>
      <c r="J497" s="5">
        <v>53000</v>
      </c>
      <c r="K497" s="123">
        <f t="shared" si="7"/>
        <v>58500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>
      <c r="A498" s="4" t="s">
        <v>56</v>
      </c>
      <c r="B498" s="5">
        <v>159</v>
      </c>
      <c r="C498" s="5" t="s">
        <v>25</v>
      </c>
      <c r="D498" s="5">
        <v>137</v>
      </c>
      <c r="E498" s="5" t="s">
        <v>8</v>
      </c>
      <c r="F498" s="5">
        <v>51</v>
      </c>
      <c r="G498" s="5">
        <v>34000000</v>
      </c>
      <c r="H498" s="5">
        <v>36720000</v>
      </c>
      <c r="I498" s="5">
        <v>31136000</v>
      </c>
      <c r="J498" s="5">
        <v>35017000</v>
      </c>
      <c r="K498" s="123">
        <f t="shared" si="7"/>
        <v>34218250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>
      <c r="A499" s="4" t="s">
        <v>57</v>
      </c>
      <c r="B499" s="5">
        <v>184</v>
      </c>
      <c r="C499" s="5" t="s">
        <v>7</v>
      </c>
      <c r="D499" s="5">
        <v>486</v>
      </c>
      <c r="E499" s="5" t="s">
        <v>8</v>
      </c>
      <c r="F499" s="5">
        <v>51</v>
      </c>
      <c r="G499" s="5">
        <v>50</v>
      </c>
      <c r="H499" s="5">
        <v>50</v>
      </c>
      <c r="I499" s="5">
        <v>50</v>
      </c>
      <c r="J499" s="5">
        <v>50</v>
      </c>
      <c r="K499" s="123">
        <f t="shared" si="7"/>
        <v>50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>
      <c r="A500" s="4" t="s">
        <v>57</v>
      </c>
      <c r="B500" s="5">
        <v>184</v>
      </c>
      <c r="C500" s="5" t="s">
        <v>10</v>
      </c>
      <c r="D500" s="5">
        <v>176</v>
      </c>
      <c r="E500" s="5" t="s">
        <v>8</v>
      </c>
      <c r="F500" s="5">
        <v>51</v>
      </c>
      <c r="G500" s="5">
        <v>199648</v>
      </c>
      <c r="H500" s="5">
        <v>283387</v>
      </c>
      <c r="I500" s="5">
        <v>329000</v>
      </c>
      <c r="J500" s="5">
        <v>308000</v>
      </c>
      <c r="K500" s="123">
        <f t="shared" si="7"/>
        <v>280008.75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>
      <c r="A501" s="4" t="s">
        <v>57</v>
      </c>
      <c r="B501" s="5">
        <v>184</v>
      </c>
      <c r="C501" s="5" t="s">
        <v>12</v>
      </c>
      <c r="D501" s="5">
        <v>125</v>
      </c>
      <c r="E501" s="5" t="s">
        <v>8</v>
      </c>
      <c r="F501" s="5">
        <v>51</v>
      </c>
      <c r="G501" s="5">
        <v>781639</v>
      </c>
      <c r="H501" s="5">
        <v>765000</v>
      </c>
      <c r="I501" s="5">
        <v>779000</v>
      </c>
      <c r="J501" s="5">
        <v>978541</v>
      </c>
      <c r="K501" s="123">
        <f t="shared" si="7"/>
        <v>826045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>
      <c r="A502" s="4" t="s">
        <v>57</v>
      </c>
      <c r="B502" s="5">
        <v>184</v>
      </c>
      <c r="C502" s="5" t="s">
        <v>13</v>
      </c>
      <c r="D502" s="5">
        <v>191</v>
      </c>
      <c r="E502" s="5" t="s">
        <v>8</v>
      </c>
      <c r="F502" s="5">
        <v>51</v>
      </c>
      <c r="G502" s="7"/>
      <c r="H502" s="7"/>
      <c r="I502" s="7"/>
      <c r="J502" s="7"/>
      <c r="K502" s="123" t="str">
        <f t="shared" si="7"/>
        <v xml:space="preserve"> 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>
      <c r="A503" s="4" t="s">
        <v>57</v>
      </c>
      <c r="B503" s="5">
        <v>184</v>
      </c>
      <c r="C503" s="5" t="s">
        <v>14</v>
      </c>
      <c r="D503" s="5">
        <v>195</v>
      </c>
      <c r="E503" s="5" t="s">
        <v>8</v>
      </c>
      <c r="F503" s="5">
        <v>51</v>
      </c>
      <c r="G503" s="7"/>
      <c r="H503" s="7"/>
      <c r="I503" s="7"/>
      <c r="J503" s="7"/>
      <c r="K503" s="123" t="str">
        <f t="shared" si="7"/>
        <v xml:space="preserve"> 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>
      <c r="A504" s="4" t="s">
        <v>57</v>
      </c>
      <c r="B504" s="5">
        <v>184</v>
      </c>
      <c r="C504" s="5" t="s">
        <v>15</v>
      </c>
      <c r="D504" s="5">
        <v>242</v>
      </c>
      <c r="E504" s="5" t="s">
        <v>8</v>
      </c>
      <c r="F504" s="5">
        <v>51</v>
      </c>
      <c r="G504" s="5">
        <v>10099</v>
      </c>
      <c r="H504" s="5">
        <v>9020</v>
      </c>
      <c r="I504" s="5">
        <v>10000</v>
      </c>
      <c r="J504" s="5">
        <v>11472</v>
      </c>
      <c r="K504" s="123">
        <f t="shared" si="7"/>
        <v>10147.75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>
      <c r="A505" s="4" t="s">
        <v>57</v>
      </c>
      <c r="B505" s="5">
        <v>184</v>
      </c>
      <c r="C505" s="5" t="s">
        <v>16</v>
      </c>
      <c r="D505" s="5">
        <v>201</v>
      </c>
      <c r="E505" s="5" t="s">
        <v>8</v>
      </c>
      <c r="F505" s="5">
        <v>51</v>
      </c>
      <c r="G505" s="7"/>
      <c r="H505" s="7"/>
      <c r="I505" s="7"/>
      <c r="J505" s="7"/>
      <c r="K505" s="123" t="str">
        <f t="shared" si="7"/>
        <v xml:space="preserve"> 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>
      <c r="A506" s="4" t="s">
        <v>57</v>
      </c>
      <c r="B506" s="5">
        <v>184</v>
      </c>
      <c r="C506" s="5" t="s">
        <v>17</v>
      </c>
      <c r="D506" s="5">
        <v>56</v>
      </c>
      <c r="E506" s="5" t="s">
        <v>8</v>
      </c>
      <c r="F506" s="5">
        <v>51</v>
      </c>
      <c r="G506" s="5">
        <v>97251</v>
      </c>
      <c r="H506" s="5">
        <v>91813</v>
      </c>
      <c r="I506" s="5">
        <v>102000</v>
      </c>
      <c r="J506" s="5">
        <v>167000</v>
      </c>
      <c r="K506" s="123">
        <f t="shared" si="7"/>
        <v>114516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>
      <c r="A507" s="4" t="s">
        <v>57</v>
      </c>
      <c r="B507" s="5">
        <v>184</v>
      </c>
      <c r="C507" s="5" t="s">
        <v>18</v>
      </c>
      <c r="D507" s="5">
        <v>79</v>
      </c>
      <c r="E507" s="5" t="s">
        <v>8</v>
      </c>
      <c r="F507" s="5">
        <v>51</v>
      </c>
      <c r="G507" s="5">
        <v>4000</v>
      </c>
      <c r="H507" s="5">
        <v>4000</v>
      </c>
      <c r="I507" s="5">
        <v>4000</v>
      </c>
      <c r="J507" s="5">
        <v>4000</v>
      </c>
      <c r="K507" s="123">
        <f t="shared" si="7"/>
        <v>4000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>
      <c r="A508" s="4" t="s">
        <v>57</v>
      </c>
      <c r="B508" s="5">
        <v>184</v>
      </c>
      <c r="C508" s="5" t="s">
        <v>19</v>
      </c>
      <c r="D508" s="5">
        <v>197</v>
      </c>
      <c r="E508" s="5" t="s">
        <v>8</v>
      </c>
      <c r="F508" s="5">
        <v>51</v>
      </c>
      <c r="G508" s="7"/>
      <c r="H508" s="7"/>
      <c r="I508" s="7"/>
      <c r="J508" s="7"/>
      <c r="K508" s="123" t="str">
        <f t="shared" si="7"/>
        <v xml:space="preserve"> 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>
      <c r="A509" s="4" t="s">
        <v>57</v>
      </c>
      <c r="B509" s="5">
        <v>184</v>
      </c>
      <c r="C509" s="5" t="s">
        <v>20</v>
      </c>
      <c r="D509" s="5">
        <v>489</v>
      </c>
      <c r="E509" s="5" t="s">
        <v>8</v>
      </c>
      <c r="F509" s="5">
        <v>51</v>
      </c>
      <c r="G509" s="5">
        <v>2593080</v>
      </c>
      <c r="H509" s="5">
        <v>2653348</v>
      </c>
      <c r="I509" s="5">
        <v>2686000</v>
      </c>
      <c r="J509" s="5">
        <v>2604000</v>
      </c>
      <c r="K509" s="123">
        <f t="shared" si="7"/>
        <v>2634107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>
      <c r="A510" s="4" t="s">
        <v>57</v>
      </c>
      <c r="B510" s="5">
        <v>184</v>
      </c>
      <c r="C510" s="5" t="s">
        <v>21</v>
      </c>
      <c r="D510" s="5">
        <v>27</v>
      </c>
      <c r="E510" s="5" t="s">
        <v>8</v>
      </c>
      <c r="F510" s="5">
        <v>51</v>
      </c>
      <c r="G510" s="5">
        <v>62194</v>
      </c>
      <c r="H510" s="5">
        <v>62932</v>
      </c>
      <c r="I510" s="5">
        <v>62000</v>
      </c>
      <c r="J510" s="5">
        <v>82000</v>
      </c>
      <c r="K510" s="123">
        <f t="shared" si="7"/>
        <v>67281.5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>
      <c r="A511" s="4" t="s">
        <v>57</v>
      </c>
      <c r="B511" s="5">
        <v>184</v>
      </c>
      <c r="C511" s="5" t="s">
        <v>22</v>
      </c>
      <c r="D511" s="5">
        <v>83</v>
      </c>
      <c r="E511" s="5" t="s">
        <v>8</v>
      </c>
      <c r="F511" s="5">
        <v>51</v>
      </c>
      <c r="G511" s="5">
        <v>227927</v>
      </c>
      <c r="H511" s="5">
        <v>187380</v>
      </c>
      <c r="I511" s="5">
        <v>164000</v>
      </c>
      <c r="J511" s="5">
        <v>144000</v>
      </c>
      <c r="K511" s="123">
        <f t="shared" si="7"/>
        <v>180826.75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>
      <c r="A512" s="4" t="s">
        <v>57</v>
      </c>
      <c r="B512" s="5">
        <v>184</v>
      </c>
      <c r="C512" s="5" t="s">
        <v>23</v>
      </c>
      <c r="D512" s="5">
        <v>122</v>
      </c>
      <c r="E512" s="5" t="s">
        <v>8</v>
      </c>
      <c r="F512" s="5">
        <v>51</v>
      </c>
      <c r="G512" s="5">
        <v>885648</v>
      </c>
      <c r="H512" s="5">
        <v>777034</v>
      </c>
      <c r="I512" s="5">
        <v>841000</v>
      </c>
      <c r="J512" s="5">
        <v>826000</v>
      </c>
      <c r="K512" s="123">
        <f t="shared" si="7"/>
        <v>832420.5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>
      <c r="A513" s="4" t="s">
        <v>57</v>
      </c>
      <c r="B513" s="5">
        <v>184</v>
      </c>
      <c r="C513" s="5" t="s">
        <v>24</v>
      </c>
      <c r="D513" s="5">
        <v>15</v>
      </c>
      <c r="E513" s="5" t="s">
        <v>8</v>
      </c>
      <c r="F513" s="5">
        <v>51</v>
      </c>
      <c r="G513" s="5">
        <v>21942</v>
      </c>
      <c r="H513" s="5">
        <v>19549</v>
      </c>
      <c r="I513" s="5">
        <v>20000</v>
      </c>
      <c r="J513" s="5">
        <v>20000</v>
      </c>
      <c r="K513" s="123">
        <f t="shared" si="7"/>
        <v>20372.75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>
      <c r="A514" s="4" t="s">
        <v>57</v>
      </c>
      <c r="B514" s="5">
        <v>184</v>
      </c>
      <c r="C514" s="5" t="s">
        <v>25</v>
      </c>
      <c r="D514" s="5">
        <v>137</v>
      </c>
      <c r="E514" s="5" t="s">
        <v>8</v>
      </c>
      <c r="F514" s="5">
        <v>51</v>
      </c>
      <c r="G514" s="5">
        <v>4000</v>
      </c>
      <c r="H514" s="5">
        <v>4000</v>
      </c>
      <c r="I514" s="5">
        <v>3500</v>
      </c>
      <c r="J514" s="5">
        <v>3174</v>
      </c>
      <c r="K514" s="123">
        <f t="shared" si="7"/>
        <v>3668.5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>
      <c r="A515" s="4" t="s">
        <v>58</v>
      </c>
      <c r="B515" s="5">
        <v>195</v>
      </c>
      <c r="C515" s="5" t="s">
        <v>7</v>
      </c>
      <c r="D515" s="5">
        <v>486</v>
      </c>
      <c r="E515" s="5" t="s">
        <v>8</v>
      </c>
      <c r="F515" s="5">
        <v>51</v>
      </c>
      <c r="G515" s="5">
        <v>26317</v>
      </c>
      <c r="H515" s="5">
        <v>30000</v>
      </c>
      <c r="I515" s="5">
        <v>32000</v>
      </c>
      <c r="J515" s="5">
        <v>40000</v>
      </c>
      <c r="K515" s="123">
        <f t="shared" si="7"/>
        <v>32079.25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>
      <c r="A516" s="4" t="s">
        <v>58</v>
      </c>
      <c r="B516" s="5">
        <v>195</v>
      </c>
      <c r="C516" s="5" t="s">
        <v>10</v>
      </c>
      <c r="D516" s="5">
        <v>176</v>
      </c>
      <c r="E516" s="5" t="s">
        <v>8</v>
      </c>
      <c r="F516" s="5">
        <v>51</v>
      </c>
      <c r="G516" s="7"/>
      <c r="H516" s="7"/>
      <c r="I516" s="7"/>
      <c r="J516" s="7"/>
      <c r="K516" s="123" t="str">
        <f t="shared" ref="K516:K579" si="8">IF(ISERROR(AVERAGE(G516:J516))," ",AVERAGE(G516:J516))</f>
        <v xml:space="preserve"> 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>
      <c r="A517" s="4" t="s">
        <v>58</v>
      </c>
      <c r="B517" s="5">
        <v>195</v>
      </c>
      <c r="C517" s="5" t="s">
        <v>12</v>
      </c>
      <c r="D517" s="5">
        <v>125</v>
      </c>
      <c r="E517" s="5" t="s">
        <v>8</v>
      </c>
      <c r="F517" s="5">
        <v>51</v>
      </c>
      <c r="G517" s="5">
        <v>281487</v>
      </c>
      <c r="H517" s="5">
        <v>120841</v>
      </c>
      <c r="I517" s="5">
        <v>308312</v>
      </c>
      <c r="J517" s="5">
        <v>920866</v>
      </c>
      <c r="K517" s="123">
        <f t="shared" si="8"/>
        <v>407876.5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>
      <c r="A518" s="4" t="s">
        <v>58</v>
      </c>
      <c r="B518" s="5">
        <v>195</v>
      </c>
      <c r="C518" s="5" t="s">
        <v>13</v>
      </c>
      <c r="D518" s="5">
        <v>191</v>
      </c>
      <c r="E518" s="5" t="s">
        <v>8</v>
      </c>
      <c r="F518" s="5">
        <v>51</v>
      </c>
      <c r="G518" s="7"/>
      <c r="H518" s="7"/>
      <c r="I518" s="7"/>
      <c r="J518" s="7"/>
      <c r="K518" s="123" t="str">
        <f t="shared" si="8"/>
        <v xml:space="preserve"> 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>
      <c r="A519" s="4" t="s">
        <v>58</v>
      </c>
      <c r="B519" s="5">
        <v>195</v>
      </c>
      <c r="C519" s="5" t="s">
        <v>14</v>
      </c>
      <c r="D519" s="5">
        <v>195</v>
      </c>
      <c r="E519" s="5" t="s">
        <v>8</v>
      </c>
      <c r="F519" s="5">
        <v>51</v>
      </c>
      <c r="G519" s="5">
        <v>92878</v>
      </c>
      <c r="H519" s="5">
        <v>52931</v>
      </c>
      <c r="I519" s="5">
        <v>59812</v>
      </c>
      <c r="J519" s="5">
        <v>126423</v>
      </c>
      <c r="K519" s="123">
        <f t="shared" si="8"/>
        <v>83011</v>
      </c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>
      <c r="A520" s="4" t="s">
        <v>58</v>
      </c>
      <c r="B520" s="5">
        <v>195</v>
      </c>
      <c r="C520" s="5" t="s">
        <v>15</v>
      </c>
      <c r="D520" s="5">
        <v>242</v>
      </c>
      <c r="E520" s="5" t="s">
        <v>8</v>
      </c>
      <c r="F520" s="5">
        <v>51</v>
      </c>
      <c r="G520" s="5">
        <v>703373</v>
      </c>
      <c r="H520" s="5">
        <v>460481</v>
      </c>
      <c r="I520" s="5">
        <v>331195</v>
      </c>
      <c r="J520" s="5">
        <v>731210</v>
      </c>
      <c r="K520" s="123">
        <f t="shared" si="8"/>
        <v>556564.75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>
      <c r="A521" s="4" t="s">
        <v>58</v>
      </c>
      <c r="B521" s="5">
        <v>195</v>
      </c>
      <c r="C521" s="5" t="s">
        <v>16</v>
      </c>
      <c r="D521" s="5">
        <v>201</v>
      </c>
      <c r="E521" s="5" t="s">
        <v>8</v>
      </c>
      <c r="F521" s="5">
        <v>51</v>
      </c>
      <c r="G521" s="7"/>
      <c r="H521" s="7"/>
      <c r="I521" s="7"/>
      <c r="J521" s="7"/>
      <c r="K521" s="123" t="str">
        <f t="shared" si="8"/>
        <v xml:space="preserve"> 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>
      <c r="A522" s="4" t="s">
        <v>58</v>
      </c>
      <c r="B522" s="5">
        <v>195</v>
      </c>
      <c r="C522" s="5" t="s">
        <v>17</v>
      </c>
      <c r="D522" s="5">
        <v>56</v>
      </c>
      <c r="E522" s="5" t="s">
        <v>8</v>
      </c>
      <c r="F522" s="5">
        <v>51</v>
      </c>
      <c r="G522" s="5">
        <v>399958</v>
      </c>
      <c r="H522" s="5">
        <v>181585</v>
      </c>
      <c r="I522" s="5">
        <v>158266</v>
      </c>
      <c r="J522" s="5">
        <v>397326</v>
      </c>
      <c r="K522" s="123">
        <f t="shared" si="8"/>
        <v>284283.75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>
      <c r="A523" s="4" t="s">
        <v>58</v>
      </c>
      <c r="B523" s="5">
        <v>195</v>
      </c>
      <c r="C523" s="5" t="s">
        <v>18</v>
      </c>
      <c r="D523" s="5">
        <v>79</v>
      </c>
      <c r="E523" s="5" t="s">
        <v>8</v>
      </c>
      <c r="F523" s="5">
        <v>51</v>
      </c>
      <c r="G523" s="5">
        <v>608551</v>
      </c>
      <c r="H523" s="5">
        <v>494345</v>
      </c>
      <c r="I523" s="5">
        <v>318822</v>
      </c>
      <c r="J523" s="5">
        <v>678171</v>
      </c>
      <c r="K523" s="123">
        <f t="shared" si="8"/>
        <v>524972.25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>
      <c r="A524" s="4" t="s">
        <v>58</v>
      </c>
      <c r="B524" s="5">
        <v>195</v>
      </c>
      <c r="C524" s="5" t="s">
        <v>19</v>
      </c>
      <c r="D524" s="5">
        <v>197</v>
      </c>
      <c r="E524" s="5" t="s">
        <v>8</v>
      </c>
      <c r="F524" s="5">
        <v>51</v>
      </c>
      <c r="G524" s="7"/>
      <c r="H524" s="7"/>
      <c r="I524" s="7"/>
      <c r="J524" s="7"/>
      <c r="K524" s="123" t="str">
        <f t="shared" si="8"/>
        <v xml:space="preserve"> 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>
      <c r="A525" s="4" t="s">
        <v>58</v>
      </c>
      <c r="B525" s="5">
        <v>195</v>
      </c>
      <c r="C525" s="5" t="s">
        <v>20</v>
      </c>
      <c r="D525" s="5">
        <v>489</v>
      </c>
      <c r="E525" s="5" t="s">
        <v>8</v>
      </c>
      <c r="F525" s="5">
        <v>51</v>
      </c>
      <c r="G525" s="7"/>
      <c r="H525" s="7"/>
      <c r="I525" s="7"/>
      <c r="J525" s="7"/>
      <c r="K525" s="123" t="str">
        <f t="shared" si="8"/>
        <v xml:space="preserve"> 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>
      <c r="A526" s="4" t="s">
        <v>58</v>
      </c>
      <c r="B526" s="5">
        <v>195</v>
      </c>
      <c r="C526" s="5" t="s">
        <v>21</v>
      </c>
      <c r="D526" s="5">
        <v>27</v>
      </c>
      <c r="E526" s="5" t="s">
        <v>8</v>
      </c>
      <c r="F526" s="5">
        <v>51</v>
      </c>
      <c r="G526" s="5">
        <v>279080</v>
      </c>
      <c r="H526" s="5">
        <v>190493</v>
      </c>
      <c r="I526" s="5">
        <v>193379</v>
      </c>
      <c r="J526" s="5">
        <v>408219</v>
      </c>
      <c r="K526" s="123">
        <f t="shared" si="8"/>
        <v>267792.75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>
      <c r="A527" s="4" t="s">
        <v>58</v>
      </c>
      <c r="B527" s="5">
        <v>195</v>
      </c>
      <c r="C527" s="5" t="s">
        <v>22</v>
      </c>
      <c r="D527" s="5">
        <v>83</v>
      </c>
      <c r="E527" s="5" t="s">
        <v>8</v>
      </c>
      <c r="F527" s="5">
        <v>51</v>
      </c>
      <c r="G527" s="5">
        <v>143989</v>
      </c>
      <c r="H527" s="5">
        <v>121003</v>
      </c>
      <c r="I527" s="5">
        <v>100704</v>
      </c>
      <c r="J527" s="5">
        <v>251515</v>
      </c>
      <c r="K527" s="123">
        <f t="shared" si="8"/>
        <v>154302.75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>
      <c r="A528" s="4" t="s">
        <v>58</v>
      </c>
      <c r="B528" s="5">
        <v>195</v>
      </c>
      <c r="C528" s="5" t="s">
        <v>23</v>
      </c>
      <c r="D528" s="5">
        <v>122</v>
      </c>
      <c r="E528" s="5" t="s">
        <v>8</v>
      </c>
      <c r="F528" s="5">
        <v>51</v>
      </c>
      <c r="G528" s="5">
        <v>27809</v>
      </c>
      <c r="H528" s="5">
        <v>33784</v>
      </c>
      <c r="I528" s="5">
        <v>38000</v>
      </c>
      <c r="J528" s="5">
        <v>40000</v>
      </c>
      <c r="K528" s="123">
        <f t="shared" si="8"/>
        <v>34898.25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>
      <c r="A529" s="4" t="s">
        <v>58</v>
      </c>
      <c r="B529" s="5">
        <v>195</v>
      </c>
      <c r="C529" s="5" t="s">
        <v>24</v>
      </c>
      <c r="D529" s="5">
        <v>15</v>
      </c>
      <c r="E529" s="5" t="s">
        <v>8</v>
      </c>
      <c r="F529" s="5">
        <v>51</v>
      </c>
      <c r="G529" s="7"/>
      <c r="H529" s="7"/>
      <c r="I529" s="7"/>
      <c r="J529" s="7"/>
      <c r="K529" s="123" t="str">
        <f t="shared" si="8"/>
        <v xml:space="preserve"> 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>
      <c r="A530" s="4" t="s">
        <v>58</v>
      </c>
      <c r="B530" s="5">
        <v>195</v>
      </c>
      <c r="C530" s="5" t="s">
        <v>25</v>
      </c>
      <c r="D530" s="5">
        <v>137</v>
      </c>
      <c r="E530" s="5" t="s">
        <v>8</v>
      </c>
      <c r="F530" s="5">
        <v>51</v>
      </c>
      <c r="G530" s="7"/>
      <c r="H530" s="7"/>
      <c r="I530" s="7"/>
      <c r="J530" s="7"/>
      <c r="K530" s="123" t="str">
        <f t="shared" si="8"/>
        <v xml:space="preserve"> 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>
      <c r="A531" s="4" t="s">
        <v>59</v>
      </c>
      <c r="B531" s="5">
        <v>197</v>
      </c>
      <c r="C531" s="5" t="s">
        <v>7</v>
      </c>
      <c r="D531" s="5">
        <v>486</v>
      </c>
      <c r="E531" s="5" t="s">
        <v>8</v>
      </c>
      <c r="F531" s="5">
        <v>51</v>
      </c>
      <c r="G531" s="7"/>
      <c r="H531" s="7"/>
      <c r="I531" s="7"/>
      <c r="J531" s="7"/>
      <c r="K531" s="123" t="str">
        <f t="shared" si="8"/>
        <v xml:space="preserve"> 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>
      <c r="A532" s="4" t="s">
        <v>59</v>
      </c>
      <c r="B532" s="5">
        <v>197</v>
      </c>
      <c r="C532" s="5" t="s">
        <v>10</v>
      </c>
      <c r="D532" s="5">
        <v>176</v>
      </c>
      <c r="E532" s="5" t="s">
        <v>8</v>
      </c>
      <c r="F532" s="5">
        <v>51</v>
      </c>
      <c r="G532" s="7"/>
      <c r="H532" s="7"/>
      <c r="I532" s="7"/>
      <c r="J532" s="7"/>
      <c r="K532" s="123" t="str">
        <f t="shared" si="8"/>
        <v xml:space="preserve"> 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>
      <c r="A533" s="4" t="s">
        <v>59</v>
      </c>
      <c r="B533" s="5">
        <v>197</v>
      </c>
      <c r="C533" s="5" t="s">
        <v>12</v>
      </c>
      <c r="D533" s="5">
        <v>125</v>
      </c>
      <c r="E533" s="5" t="s">
        <v>8</v>
      </c>
      <c r="F533" s="5">
        <v>51</v>
      </c>
      <c r="G533" s="5">
        <v>320000</v>
      </c>
      <c r="H533" s="5">
        <v>350000</v>
      </c>
      <c r="I533" s="5">
        <v>370000</v>
      </c>
      <c r="J533" s="5">
        <v>370000</v>
      </c>
      <c r="K533" s="123">
        <f t="shared" si="8"/>
        <v>352500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>
      <c r="A534" s="4" t="s">
        <v>59</v>
      </c>
      <c r="B534" s="5">
        <v>197</v>
      </c>
      <c r="C534" s="5" t="s">
        <v>13</v>
      </c>
      <c r="D534" s="5">
        <v>191</v>
      </c>
      <c r="E534" s="5" t="s">
        <v>8</v>
      </c>
      <c r="F534" s="5">
        <v>51</v>
      </c>
      <c r="G534" s="7"/>
      <c r="H534" s="7"/>
      <c r="I534" s="7"/>
      <c r="J534" s="7"/>
      <c r="K534" s="123" t="str">
        <f t="shared" si="8"/>
        <v xml:space="preserve"> 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>
      <c r="A535" s="4" t="s">
        <v>59</v>
      </c>
      <c r="B535" s="5">
        <v>197</v>
      </c>
      <c r="C535" s="5" t="s">
        <v>14</v>
      </c>
      <c r="D535" s="5">
        <v>195</v>
      </c>
      <c r="E535" s="5" t="s">
        <v>8</v>
      </c>
      <c r="F535" s="5">
        <v>51</v>
      </c>
      <c r="G535" s="7"/>
      <c r="H535" s="7"/>
      <c r="I535" s="7"/>
      <c r="J535" s="7"/>
      <c r="K535" s="123" t="str">
        <f t="shared" si="8"/>
        <v xml:space="preserve"> 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>
      <c r="A536" s="4" t="s">
        <v>59</v>
      </c>
      <c r="B536" s="5">
        <v>197</v>
      </c>
      <c r="C536" s="5" t="s">
        <v>15</v>
      </c>
      <c r="D536" s="5">
        <v>242</v>
      </c>
      <c r="E536" s="5" t="s">
        <v>8</v>
      </c>
      <c r="F536" s="5">
        <v>51</v>
      </c>
      <c r="G536" s="5">
        <v>104730</v>
      </c>
      <c r="H536" s="5">
        <v>115200</v>
      </c>
      <c r="I536" s="5">
        <v>115000</v>
      </c>
      <c r="J536" s="5">
        <v>115000</v>
      </c>
      <c r="K536" s="123">
        <f t="shared" si="8"/>
        <v>112482.5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>
      <c r="A537" s="4" t="s">
        <v>59</v>
      </c>
      <c r="B537" s="5">
        <v>197</v>
      </c>
      <c r="C537" s="5" t="s">
        <v>16</v>
      </c>
      <c r="D537" s="5">
        <v>201</v>
      </c>
      <c r="E537" s="5" t="s">
        <v>8</v>
      </c>
      <c r="F537" s="5">
        <v>51</v>
      </c>
      <c r="G537" s="7"/>
      <c r="H537" s="7"/>
      <c r="I537" s="7"/>
      <c r="J537" s="7"/>
      <c r="K537" s="123" t="str">
        <f t="shared" si="8"/>
        <v xml:space="preserve"> 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>
      <c r="A538" s="4" t="s">
        <v>59</v>
      </c>
      <c r="B538" s="5">
        <v>197</v>
      </c>
      <c r="C538" s="5" t="s">
        <v>17</v>
      </c>
      <c r="D538" s="5">
        <v>56</v>
      </c>
      <c r="E538" s="5" t="s">
        <v>8</v>
      </c>
      <c r="F538" s="5">
        <v>51</v>
      </c>
      <c r="G538" s="5">
        <v>39051</v>
      </c>
      <c r="H538" s="5">
        <v>48813</v>
      </c>
      <c r="I538" s="5">
        <v>48000</v>
      </c>
      <c r="J538" s="5">
        <v>48000</v>
      </c>
      <c r="K538" s="123">
        <f t="shared" si="8"/>
        <v>45966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>
      <c r="A539" s="4" t="s">
        <v>59</v>
      </c>
      <c r="B539" s="5">
        <v>197</v>
      </c>
      <c r="C539" s="5" t="s">
        <v>18</v>
      </c>
      <c r="D539" s="5">
        <v>79</v>
      </c>
      <c r="E539" s="5" t="s">
        <v>8</v>
      </c>
      <c r="F539" s="5">
        <v>51</v>
      </c>
      <c r="G539" s="5">
        <v>20000</v>
      </c>
      <c r="H539" s="5">
        <v>25000</v>
      </c>
      <c r="I539" s="5">
        <v>25000</v>
      </c>
      <c r="J539" s="5">
        <v>25000</v>
      </c>
      <c r="K539" s="123">
        <f t="shared" si="8"/>
        <v>23750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>
      <c r="A540" s="4" t="s">
        <v>59</v>
      </c>
      <c r="B540" s="5">
        <v>197</v>
      </c>
      <c r="C540" s="5" t="s">
        <v>19</v>
      </c>
      <c r="D540" s="5">
        <v>197</v>
      </c>
      <c r="E540" s="5" t="s">
        <v>8</v>
      </c>
      <c r="F540" s="5">
        <v>51</v>
      </c>
      <c r="G540" s="7"/>
      <c r="H540" s="7"/>
      <c r="I540" s="7"/>
      <c r="J540" s="7"/>
      <c r="K540" s="123" t="str">
        <f t="shared" si="8"/>
        <v xml:space="preserve"> 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>
      <c r="A541" s="4" t="s">
        <v>59</v>
      </c>
      <c r="B541" s="5">
        <v>197</v>
      </c>
      <c r="C541" s="5" t="s">
        <v>20</v>
      </c>
      <c r="D541" s="5">
        <v>489</v>
      </c>
      <c r="E541" s="5" t="s">
        <v>8</v>
      </c>
      <c r="F541" s="5">
        <v>51</v>
      </c>
      <c r="G541" s="5">
        <v>35000</v>
      </c>
      <c r="H541" s="5">
        <v>37000</v>
      </c>
      <c r="I541" s="5">
        <v>37000</v>
      </c>
      <c r="J541" s="5">
        <v>37000</v>
      </c>
      <c r="K541" s="123">
        <f t="shared" si="8"/>
        <v>36500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>
      <c r="A542" s="4" t="s">
        <v>59</v>
      </c>
      <c r="B542" s="5">
        <v>197</v>
      </c>
      <c r="C542" s="5" t="s">
        <v>21</v>
      </c>
      <c r="D542" s="5">
        <v>27</v>
      </c>
      <c r="E542" s="5" t="s">
        <v>8</v>
      </c>
      <c r="F542" s="5">
        <v>51</v>
      </c>
      <c r="G542" s="5">
        <v>738000</v>
      </c>
      <c r="H542" s="5">
        <v>1062320</v>
      </c>
      <c r="I542" s="5">
        <v>1000000</v>
      </c>
      <c r="J542" s="5">
        <v>1000000</v>
      </c>
      <c r="K542" s="123">
        <f t="shared" si="8"/>
        <v>950080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>
      <c r="A543" s="4" t="s">
        <v>59</v>
      </c>
      <c r="B543" s="5">
        <v>197</v>
      </c>
      <c r="C543" s="5" t="s">
        <v>22</v>
      </c>
      <c r="D543" s="5">
        <v>83</v>
      </c>
      <c r="E543" s="5" t="s">
        <v>8</v>
      </c>
      <c r="F543" s="5">
        <v>51</v>
      </c>
      <c r="G543" s="5">
        <v>23000</v>
      </c>
      <c r="H543" s="5">
        <v>23000</v>
      </c>
      <c r="I543" s="5">
        <v>23000</v>
      </c>
      <c r="J543" s="5">
        <v>23000</v>
      </c>
      <c r="K543" s="123">
        <f t="shared" si="8"/>
        <v>23000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>
      <c r="A544" s="4" t="s">
        <v>59</v>
      </c>
      <c r="B544" s="5">
        <v>197</v>
      </c>
      <c r="C544" s="5" t="s">
        <v>23</v>
      </c>
      <c r="D544" s="5">
        <v>122</v>
      </c>
      <c r="E544" s="5" t="s">
        <v>8</v>
      </c>
      <c r="F544" s="5">
        <v>51</v>
      </c>
      <c r="G544" s="5">
        <v>27000</v>
      </c>
      <c r="H544" s="5">
        <v>30000</v>
      </c>
      <c r="I544" s="5">
        <v>30000</v>
      </c>
      <c r="J544" s="5">
        <v>30000</v>
      </c>
      <c r="K544" s="123">
        <f t="shared" si="8"/>
        <v>29250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>
      <c r="A545" s="4" t="s">
        <v>59</v>
      </c>
      <c r="B545" s="5">
        <v>197</v>
      </c>
      <c r="C545" s="5" t="s">
        <v>24</v>
      </c>
      <c r="D545" s="5">
        <v>15</v>
      </c>
      <c r="E545" s="5" t="s">
        <v>8</v>
      </c>
      <c r="F545" s="5">
        <v>51</v>
      </c>
      <c r="G545" s="7"/>
      <c r="H545" s="7"/>
      <c r="I545" s="7"/>
      <c r="J545" s="7"/>
      <c r="K545" s="123" t="str">
        <f t="shared" si="8"/>
        <v xml:space="preserve"> 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>
      <c r="A546" s="4" t="s">
        <v>59</v>
      </c>
      <c r="B546" s="5">
        <v>197</v>
      </c>
      <c r="C546" s="5" t="s">
        <v>25</v>
      </c>
      <c r="D546" s="5">
        <v>137</v>
      </c>
      <c r="E546" s="5" t="s">
        <v>8</v>
      </c>
      <c r="F546" s="5">
        <v>51</v>
      </c>
      <c r="G546" s="7"/>
      <c r="H546" s="7"/>
      <c r="I546" s="7"/>
      <c r="J546" s="7"/>
      <c r="K546" s="123" t="str">
        <f t="shared" si="8"/>
        <v xml:space="preserve"> 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>
      <c r="A547" s="4" t="s">
        <v>60</v>
      </c>
      <c r="B547" s="5">
        <v>201</v>
      </c>
      <c r="C547" s="5" t="s">
        <v>7</v>
      </c>
      <c r="D547" s="5">
        <v>486</v>
      </c>
      <c r="E547" s="5" t="s">
        <v>8</v>
      </c>
      <c r="F547" s="5">
        <v>51</v>
      </c>
      <c r="G547" s="5">
        <v>38000</v>
      </c>
      <c r="H547" s="5">
        <v>38000</v>
      </c>
      <c r="I547" s="5">
        <v>38000</v>
      </c>
      <c r="J547" s="5">
        <v>38000</v>
      </c>
      <c r="K547" s="123">
        <f t="shared" si="8"/>
        <v>38000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>
      <c r="A548" s="4" t="s">
        <v>60</v>
      </c>
      <c r="B548" s="5">
        <v>201</v>
      </c>
      <c r="C548" s="5" t="s">
        <v>10</v>
      </c>
      <c r="D548" s="5">
        <v>176</v>
      </c>
      <c r="E548" s="5" t="s">
        <v>8</v>
      </c>
      <c r="F548" s="5">
        <v>51</v>
      </c>
      <c r="G548" s="5">
        <v>18500</v>
      </c>
      <c r="H548" s="5">
        <v>18000</v>
      </c>
      <c r="I548" s="5">
        <v>18000</v>
      </c>
      <c r="J548" s="5">
        <v>18000</v>
      </c>
      <c r="K548" s="123">
        <f t="shared" si="8"/>
        <v>18125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>
      <c r="A549" s="4" t="s">
        <v>60</v>
      </c>
      <c r="B549" s="5">
        <v>201</v>
      </c>
      <c r="C549" s="5" t="s">
        <v>12</v>
      </c>
      <c r="D549" s="5">
        <v>125</v>
      </c>
      <c r="E549" s="5" t="s">
        <v>8</v>
      </c>
      <c r="F549" s="5">
        <v>51</v>
      </c>
      <c r="G549" s="5">
        <v>85000</v>
      </c>
      <c r="H549" s="5">
        <v>82000</v>
      </c>
      <c r="I549" s="5">
        <v>82000</v>
      </c>
      <c r="J549" s="5">
        <v>82000</v>
      </c>
      <c r="K549" s="123">
        <f t="shared" si="8"/>
        <v>82750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>
      <c r="A550" s="4" t="s">
        <v>60</v>
      </c>
      <c r="B550" s="5">
        <v>201</v>
      </c>
      <c r="C550" s="5" t="s">
        <v>13</v>
      </c>
      <c r="D550" s="5">
        <v>191</v>
      </c>
      <c r="E550" s="5" t="s">
        <v>8</v>
      </c>
      <c r="F550" s="5">
        <v>51</v>
      </c>
      <c r="G550" s="7"/>
      <c r="H550" s="7"/>
      <c r="I550" s="7"/>
      <c r="J550" s="7"/>
      <c r="K550" s="123" t="str">
        <f t="shared" si="8"/>
        <v xml:space="preserve"> 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>
      <c r="A551" s="4" t="s">
        <v>60</v>
      </c>
      <c r="B551" s="5">
        <v>201</v>
      </c>
      <c r="C551" s="5" t="s">
        <v>14</v>
      </c>
      <c r="D551" s="5">
        <v>195</v>
      </c>
      <c r="E551" s="5" t="s">
        <v>8</v>
      </c>
      <c r="F551" s="5">
        <v>51</v>
      </c>
      <c r="G551" s="7"/>
      <c r="H551" s="7"/>
      <c r="I551" s="7"/>
      <c r="J551" s="7"/>
      <c r="K551" s="123" t="str">
        <f t="shared" si="8"/>
        <v xml:space="preserve"> 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>
      <c r="A552" s="4" t="s">
        <v>60</v>
      </c>
      <c r="B552" s="5">
        <v>201</v>
      </c>
      <c r="C552" s="5" t="s">
        <v>15</v>
      </c>
      <c r="D552" s="5">
        <v>242</v>
      </c>
      <c r="E552" s="5" t="s">
        <v>8</v>
      </c>
      <c r="F552" s="5">
        <v>51</v>
      </c>
      <c r="G552" s="5">
        <v>8500</v>
      </c>
      <c r="H552" s="5">
        <v>5000</v>
      </c>
      <c r="I552" s="5">
        <v>5500</v>
      </c>
      <c r="J552" s="5">
        <v>5500</v>
      </c>
      <c r="K552" s="123">
        <f t="shared" si="8"/>
        <v>6125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>
      <c r="A553" s="4" t="s">
        <v>60</v>
      </c>
      <c r="B553" s="5">
        <v>201</v>
      </c>
      <c r="C553" s="5" t="s">
        <v>16</v>
      </c>
      <c r="D553" s="5">
        <v>201</v>
      </c>
      <c r="E553" s="5" t="s">
        <v>8</v>
      </c>
      <c r="F553" s="5">
        <v>51</v>
      </c>
      <c r="G553" s="7"/>
      <c r="H553" s="7"/>
      <c r="I553" s="7"/>
      <c r="J553" s="7"/>
      <c r="K553" s="123" t="str">
        <f t="shared" si="8"/>
        <v xml:space="preserve"> 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>
      <c r="A554" s="4" t="s">
        <v>60</v>
      </c>
      <c r="B554" s="5">
        <v>201</v>
      </c>
      <c r="C554" s="5" t="s">
        <v>17</v>
      </c>
      <c r="D554" s="5">
        <v>56</v>
      </c>
      <c r="E554" s="5" t="s">
        <v>8</v>
      </c>
      <c r="F554" s="5">
        <v>51</v>
      </c>
      <c r="G554" s="5">
        <v>200000</v>
      </c>
      <c r="H554" s="5">
        <v>97000</v>
      </c>
      <c r="I554" s="5">
        <v>99000</v>
      </c>
      <c r="J554" s="5">
        <v>99000</v>
      </c>
      <c r="K554" s="123">
        <f t="shared" si="8"/>
        <v>123750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>
      <c r="A555" s="4" t="s">
        <v>60</v>
      </c>
      <c r="B555" s="5">
        <v>201</v>
      </c>
      <c r="C555" s="5" t="s">
        <v>18</v>
      </c>
      <c r="D555" s="5">
        <v>79</v>
      </c>
      <c r="E555" s="5" t="s">
        <v>8</v>
      </c>
      <c r="F555" s="5">
        <v>51</v>
      </c>
      <c r="G555" s="7"/>
      <c r="H555" s="7"/>
      <c r="I555" s="7"/>
      <c r="J555" s="7"/>
      <c r="K555" s="123" t="str">
        <f t="shared" si="8"/>
        <v xml:space="preserve"> 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>
      <c r="A556" s="4" t="s">
        <v>60</v>
      </c>
      <c r="B556" s="5">
        <v>201</v>
      </c>
      <c r="C556" s="5" t="s">
        <v>19</v>
      </c>
      <c r="D556" s="5">
        <v>197</v>
      </c>
      <c r="E556" s="5" t="s">
        <v>8</v>
      </c>
      <c r="F556" s="5">
        <v>51</v>
      </c>
      <c r="G556" s="7"/>
      <c r="H556" s="7"/>
      <c r="I556" s="7"/>
      <c r="J556" s="7"/>
      <c r="K556" s="123" t="str">
        <f t="shared" si="8"/>
        <v xml:space="preserve"> 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>
      <c r="A557" s="4" t="s">
        <v>60</v>
      </c>
      <c r="B557" s="5">
        <v>201</v>
      </c>
      <c r="C557" s="5" t="s">
        <v>20</v>
      </c>
      <c r="D557" s="5">
        <v>489</v>
      </c>
      <c r="E557" s="5" t="s">
        <v>8</v>
      </c>
      <c r="F557" s="5">
        <v>51</v>
      </c>
      <c r="G557" s="7"/>
      <c r="H557" s="7"/>
      <c r="I557" s="7"/>
      <c r="J557" s="7"/>
      <c r="K557" s="123" t="str">
        <f t="shared" si="8"/>
        <v xml:space="preserve"> 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>
      <c r="A558" s="4" t="s">
        <v>60</v>
      </c>
      <c r="B558" s="5">
        <v>201</v>
      </c>
      <c r="C558" s="5" t="s">
        <v>21</v>
      </c>
      <c r="D558" s="5">
        <v>27</v>
      </c>
      <c r="E558" s="5" t="s">
        <v>8</v>
      </c>
      <c r="F558" s="5">
        <v>51</v>
      </c>
      <c r="G558" s="5">
        <v>18000</v>
      </c>
      <c r="H558" s="5">
        <v>18000</v>
      </c>
      <c r="I558" s="5">
        <v>16000</v>
      </c>
      <c r="J558" s="5">
        <v>16000</v>
      </c>
      <c r="K558" s="123">
        <f t="shared" si="8"/>
        <v>17000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>
      <c r="A559" s="4" t="s">
        <v>60</v>
      </c>
      <c r="B559" s="5">
        <v>201</v>
      </c>
      <c r="C559" s="5" t="s">
        <v>22</v>
      </c>
      <c r="D559" s="5">
        <v>83</v>
      </c>
      <c r="E559" s="5" t="s">
        <v>8</v>
      </c>
      <c r="F559" s="5">
        <v>51</v>
      </c>
      <c r="G559" s="5">
        <v>140000</v>
      </c>
      <c r="H559" s="5">
        <v>145000</v>
      </c>
      <c r="I559" s="5">
        <v>80000</v>
      </c>
      <c r="J559" s="5">
        <v>80000</v>
      </c>
      <c r="K559" s="123">
        <f t="shared" si="8"/>
        <v>111250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>
      <c r="A560" s="4" t="s">
        <v>60</v>
      </c>
      <c r="B560" s="5">
        <v>201</v>
      </c>
      <c r="C560" s="5" t="s">
        <v>23</v>
      </c>
      <c r="D560" s="5">
        <v>122</v>
      </c>
      <c r="E560" s="5" t="s">
        <v>8</v>
      </c>
      <c r="F560" s="5">
        <v>51</v>
      </c>
      <c r="G560" s="5">
        <v>8000</v>
      </c>
      <c r="H560" s="5">
        <v>7000</v>
      </c>
      <c r="I560" s="5">
        <v>7000</v>
      </c>
      <c r="J560" s="5">
        <v>7000</v>
      </c>
      <c r="K560" s="123">
        <f t="shared" si="8"/>
        <v>7250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>
      <c r="A561" s="4" t="s">
        <v>60</v>
      </c>
      <c r="B561" s="5">
        <v>201</v>
      </c>
      <c r="C561" s="5" t="s">
        <v>24</v>
      </c>
      <c r="D561" s="5">
        <v>15</v>
      </c>
      <c r="E561" s="5" t="s">
        <v>8</v>
      </c>
      <c r="F561" s="5">
        <v>51</v>
      </c>
      <c r="G561" s="5">
        <v>1200</v>
      </c>
      <c r="H561" s="5">
        <v>960</v>
      </c>
      <c r="I561" s="5">
        <v>970</v>
      </c>
      <c r="J561" s="5">
        <v>970</v>
      </c>
      <c r="K561" s="123">
        <f t="shared" si="8"/>
        <v>1025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>
      <c r="A562" s="4" t="s">
        <v>60</v>
      </c>
      <c r="B562" s="5">
        <v>201</v>
      </c>
      <c r="C562" s="5" t="s">
        <v>25</v>
      </c>
      <c r="D562" s="5">
        <v>137</v>
      </c>
      <c r="E562" s="5" t="s">
        <v>8</v>
      </c>
      <c r="F562" s="5">
        <v>51</v>
      </c>
      <c r="G562" s="7"/>
      <c r="H562" s="7"/>
      <c r="I562" s="7"/>
      <c r="J562" s="7"/>
      <c r="K562" s="123" t="str">
        <f t="shared" si="8"/>
        <v xml:space="preserve"> 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>
      <c r="A563" s="4" t="s">
        <v>61</v>
      </c>
      <c r="B563" s="5">
        <v>206</v>
      </c>
      <c r="C563" s="5" t="s">
        <v>7</v>
      </c>
      <c r="D563" s="5">
        <v>486</v>
      </c>
      <c r="E563" s="5" t="s">
        <v>8</v>
      </c>
      <c r="F563" s="5">
        <v>51</v>
      </c>
      <c r="G563" s="5">
        <v>75000</v>
      </c>
      <c r="H563" s="5">
        <v>74000</v>
      </c>
      <c r="I563" s="5">
        <v>74000</v>
      </c>
      <c r="J563" s="5">
        <v>74000</v>
      </c>
      <c r="K563" s="123">
        <f t="shared" si="8"/>
        <v>74250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>
      <c r="A564" s="4" t="s">
        <v>61</v>
      </c>
      <c r="B564" s="5">
        <v>206</v>
      </c>
      <c r="C564" s="5" t="s">
        <v>10</v>
      </c>
      <c r="D564" s="5">
        <v>176</v>
      </c>
      <c r="E564" s="5" t="s">
        <v>8</v>
      </c>
      <c r="F564" s="5">
        <v>51</v>
      </c>
      <c r="G564" s="5">
        <v>15270</v>
      </c>
      <c r="H564" s="5">
        <v>15881</v>
      </c>
      <c r="I564" s="5">
        <v>16198</v>
      </c>
      <c r="J564" s="5">
        <v>17000</v>
      </c>
      <c r="K564" s="123">
        <f t="shared" si="8"/>
        <v>16087.25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>
      <c r="A565" s="4" t="s">
        <v>61</v>
      </c>
      <c r="B565" s="5">
        <v>206</v>
      </c>
      <c r="C565" s="5" t="s">
        <v>12</v>
      </c>
      <c r="D565" s="5">
        <v>125</v>
      </c>
      <c r="E565" s="5" t="s">
        <v>8</v>
      </c>
      <c r="F565" s="5">
        <v>51</v>
      </c>
      <c r="G565" s="5">
        <v>10500</v>
      </c>
      <c r="H565" s="5">
        <v>10400</v>
      </c>
      <c r="I565" s="5">
        <v>10000</v>
      </c>
      <c r="J565" s="5">
        <v>10000</v>
      </c>
      <c r="K565" s="123">
        <f t="shared" si="8"/>
        <v>10225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>
      <c r="A566" s="4" t="s">
        <v>61</v>
      </c>
      <c r="B566" s="5">
        <v>206</v>
      </c>
      <c r="C566" s="5" t="s">
        <v>13</v>
      </c>
      <c r="D566" s="5">
        <v>191</v>
      </c>
      <c r="E566" s="5" t="s">
        <v>8</v>
      </c>
      <c r="F566" s="5">
        <v>51</v>
      </c>
      <c r="G566" s="5">
        <v>12000</v>
      </c>
      <c r="H566" s="5">
        <v>12080</v>
      </c>
      <c r="I566" s="5">
        <v>12096</v>
      </c>
      <c r="J566" s="5">
        <v>16500</v>
      </c>
      <c r="K566" s="123">
        <f t="shared" si="8"/>
        <v>13169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>
      <c r="A567" s="4" t="s">
        <v>61</v>
      </c>
      <c r="B567" s="5">
        <v>206</v>
      </c>
      <c r="C567" s="5" t="s">
        <v>14</v>
      </c>
      <c r="D567" s="5">
        <v>195</v>
      </c>
      <c r="E567" s="5" t="s">
        <v>8</v>
      </c>
      <c r="F567" s="5">
        <v>51</v>
      </c>
      <c r="G567" s="5">
        <v>8000</v>
      </c>
      <c r="H567" s="5">
        <v>11000</v>
      </c>
      <c r="I567" s="5">
        <v>17000</v>
      </c>
      <c r="J567" s="5">
        <v>73000</v>
      </c>
      <c r="K567" s="123">
        <f t="shared" si="8"/>
        <v>27250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>
      <c r="A568" s="4" t="s">
        <v>61</v>
      </c>
      <c r="B568" s="5">
        <v>206</v>
      </c>
      <c r="C568" s="5" t="s">
        <v>15</v>
      </c>
      <c r="D568" s="5">
        <v>242</v>
      </c>
      <c r="E568" s="5" t="s">
        <v>8</v>
      </c>
      <c r="F568" s="5">
        <v>51</v>
      </c>
      <c r="G568" s="5">
        <v>520000</v>
      </c>
      <c r="H568" s="5">
        <v>555000</v>
      </c>
      <c r="I568" s="5">
        <v>564000</v>
      </c>
      <c r="J568" s="5">
        <v>716000</v>
      </c>
      <c r="K568" s="123">
        <f t="shared" si="8"/>
        <v>588750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>
      <c r="A569" s="4" t="s">
        <v>61</v>
      </c>
      <c r="B569" s="5">
        <v>206</v>
      </c>
      <c r="C569" s="5" t="s">
        <v>16</v>
      </c>
      <c r="D569" s="5">
        <v>201</v>
      </c>
      <c r="E569" s="5" t="s">
        <v>8</v>
      </c>
      <c r="F569" s="5">
        <v>51</v>
      </c>
      <c r="G569" s="7"/>
      <c r="H569" s="7"/>
      <c r="I569" s="7"/>
      <c r="J569" s="7"/>
      <c r="K569" s="123" t="str">
        <f t="shared" si="8"/>
        <v xml:space="preserve"> </v>
      </c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>
      <c r="A570" s="4" t="s">
        <v>61</v>
      </c>
      <c r="B570" s="5">
        <v>206</v>
      </c>
      <c r="C570" s="5" t="s">
        <v>17</v>
      </c>
      <c r="D570" s="5">
        <v>56</v>
      </c>
      <c r="E570" s="5" t="s">
        <v>8</v>
      </c>
      <c r="F570" s="5">
        <v>51</v>
      </c>
      <c r="G570" s="5">
        <v>10000</v>
      </c>
      <c r="H570" s="5">
        <v>109000</v>
      </c>
      <c r="I570" s="5">
        <v>70000</v>
      </c>
      <c r="J570" s="5">
        <v>62000</v>
      </c>
      <c r="K570" s="123">
        <f t="shared" si="8"/>
        <v>62750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>
      <c r="A571" s="4" t="s">
        <v>61</v>
      </c>
      <c r="B571" s="5">
        <v>206</v>
      </c>
      <c r="C571" s="5" t="s">
        <v>18</v>
      </c>
      <c r="D571" s="5">
        <v>79</v>
      </c>
      <c r="E571" s="5" t="s">
        <v>8</v>
      </c>
      <c r="F571" s="5">
        <v>51</v>
      </c>
      <c r="G571" s="5">
        <v>745000</v>
      </c>
      <c r="H571" s="5">
        <v>675000</v>
      </c>
      <c r="I571" s="5">
        <v>796000</v>
      </c>
      <c r="J571" s="5">
        <v>721000</v>
      </c>
      <c r="K571" s="123">
        <f t="shared" si="8"/>
        <v>734250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>
      <c r="A572" s="4" t="s">
        <v>61</v>
      </c>
      <c r="B572" s="5">
        <v>206</v>
      </c>
      <c r="C572" s="5" t="s">
        <v>19</v>
      </c>
      <c r="D572" s="5">
        <v>197</v>
      </c>
      <c r="E572" s="5" t="s">
        <v>8</v>
      </c>
      <c r="F572" s="5">
        <v>51</v>
      </c>
      <c r="G572" s="7"/>
      <c r="H572" s="7"/>
      <c r="I572" s="7"/>
      <c r="J572" s="7"/>
      <c r="K572" s="123" t="str">
        <f t="shared" si="8"/>
        <v xml:space="preserve"> 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>
      <c r="A573" s="4" t="s">
        <v>61</v>
      </c>
      <c r="B573" s="5">
        <v>206</v>
      </c>
      <c r="C573" s="5" t="s">
        <v>20</v>
      </c>
      <c r="D573" s="5">
        <v>489</v>
      </c>
      <c r="E573" s="5" t="s">
        <v>8</v>
      </c>
      <c r="F573" s="5">
        <v>51</v>
      </c>
      <c r="G573" s="7"/>
      <c r="H573" s="7"/>
      <c r="I573" s="7"/>
      <c r="J573" s="7"/>
      <c r="K573" s="123" t="str">
        <f t="shared" si="8"/>
        <v xml:space="preserve"> 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>
      <c r="A574" s="4" t="s">
        <v>61</v>
      </c>
      <c r="B574" s="5">
        <v>206</v>
      </c>
      <c r="C574" s="5" t="s">
        <v>21</v>
      </c>
      <c r="D574" s="5">
        <v>27</v>
      </c>
      <c r="E574" s="5" t="s">
        <v>8</v>
      </c>
      <c r="F574" s="5">
        <v>51</v>
      </c>
      <c r="G574" s="5">
        <v>20000</v>
      </c>
      <c r="H574" s="5">
        <v>26000</v>
      </c>
      <c r="I574" s="5">
        <v>23000</v>
      </c>
      <c r="J574" s="5">
        <v>30000</v>
      </c>
      <c r="K574" s="123">
        <f t="shared" si="8"/>
        <v>24750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>
      <c r="A575" s="4" t="s">
        <v>61</v>
      </c>
      <c r="B575" s="5">
        <v>206</v>
      </c>
      <c r="C575" s="5" t="s">
        <v>22</v>
      </c>
      <c r="D575" s="5">
        <v>83</v>
      </c>
      <c r="E575" s="5" t="s">
        <v>8</v>
      </c>
      <c r="F575" s="5">
        <v>51</v>
      </c>
      <c r="G575" s="5">
        <v>5002000</v>
      </c>
      <c r="H575" s="5">
        <v>4327000</v>
      </c>
      <c r="I575" s="5">
        <v>4999000</v>
      </c>
      <c r="J575" s="5">
        <v>3869000</v>
      </c>
      <c r="K575" s="123">
        <f t="shared" si="8"/>
        <v>4549250</v>
      </c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>
      <c r="A576" s="4" t="s">
        <v>61</v>
      </c>
      <c r="B576" s="5">
        <v>206</v>
      </c>
      <c r="C576" s="5" t="s">
        <v>23</v>
      </c>
      <c r="D576" s="5">
        <v>122</v>
      </c>
      <c r="E576" s="5" t="s">
        <v>8</v>
      </c>
      <c r="F576" s="5">
        <v>51</v>
      </c>
      <c r="G576" s="5">
        <v>8800</v>
      </c>
      <c r="H576" s="5">
        <v>8700</v>
      </c>
      <c r="I576" s="5">
        <v>8700</v>
      </c>
      <c r="J576" s="5">
        <v>8700</v>
      </c>
      <c r="K576" s="123">
        <f t="shared" si="8"/>
        <v>8725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>
      <c r="A577" s="4" t="s">
        <v>61</v>
      </c>
      <c r="B577" s="5">
        <v>206</v>
      </c>
      <c r="C577" s="5" t="s">
        <v>24</v>
      </c>
      <c r="D577" s="5">
        <v>15</v>
      </c>
      <c r="E577" s="5" t="s">
        <v>8</v>
      </c>
      <c r="F577" s="5">
        <v>51</v>
      </c>
      <c r="G577" s="5">
        <v>416000</v>
      </c>
      <c r="H577" s="5">
        <v>669000</v>
      </c>
      <c r="I577" s="5">
        <v>803000</v>
      </c>
      <c r="J577" s="5">
        <v>587000</v>
      </c>
      <c r="K577" s="123">
        <f t="shared" si="8"/>
        <v>618750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>
      <c r="A578" s="4" t="s">
        <v>61</v>
      </c>
      <c r="B578" s="5">
        <v>206</v>
      </c>
      <c r="C578" s="5" t="s">
        <v>25</v>
      </c>
      <c r="D578" s="5">
        <v>137</v>
      </c>
      <c r="E578" s="5" t="s">
        <v>8</v>
      </c>
      <c r="F578" s="5">
        <v>51</v>
      </c>
      <c r="G578" s="5">
        <v>138000</v>
      </c>
      <c r="H578" s="5">
        <v>137000</v>
      </c>
      <c r="I578" s="5">
        <v>137000</v>
      </c>
      <c r="J578" s="5">
        <v>137000</v>
      </c>
      <c r="K578" s="123">
        <f t="shared" si="8"/>
        <v>137250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>
      <c r="A579" s="4" t="s">
        <v>62</v>
      </c>
      <c r="B579" s="5">
        <v>209</v>
      </c>
      <c r="C579" s="5" t="s">
        <v>7</v>
      </c>
      <c r="D579" s="5">
        <v>486</v>
      </c>
      <c r="E579" s="5" t="s">
        <v>8</v>
      </c>
      <c r="F579" s="5">
        <v>51</v>
      </c>
      <c r="G579" s="5">
        <v>2000</v>
      </c>
      <c r="H579" s="5">
        <v>3000</v>
      </c>
      <c r="I579" s="5">
        <v>5000</v>
      </c>
      <c r="J579" s="5">
        <v>5000</v>
      </c>
      <c r="K579" s="123">
        <f t="shared" si="8"/>
        <v>3750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>
      <c r="A580" s="4" t="s">
        <v>62</v>
      </c>
      <c r="B580" s="5">
        <v>209</v>
      </c>
      <c r="C580" s="5" t="s">
        <v>10</v>
      </c>
      <c r="D580" s="5">
        <v>176</v>
      </c>
      <c r="E580" s="5" t="s">
        <v>8</v>
      </c>
      <c r="F580" s="5">
        <v>51</v>
      </c>
      <c r="G580" s="5">
        <v>1200</v>
      </c>
      <c r="H580" s="5">
        <v>1200</v>
      </c>
      <c r="I580" s="5">
        <v>1200</v>
      </c>
      <c r="J580" s="5">
        <v>1200</v>
      </c>
      <c r="K580" s="123">
        <f t="shared" ref="K580:K643" si="9">IF(ISERROR(AVERAGE(G580:J580))," ",AVERAGE(G580:J580))</f>
        <v>1200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>
      <c r="A581" s="4" t="s">
        <v>62</v>
      </c>
      <c r="B581" s="5">
        <v>209</v>
      </c>
      <c r="C581" s="5" t="s">
        <v>12</v>
      </c>
      <c r="D581" s="5">
        <v>125</v>
      </c>
      <c r="E581" s="5" t="s">
        <v>8</v>
      </c>
      <c r="F581" s="5">
        <v>51</v>
      </c>
      <c r="G581" s="7"/>
      <c r="H581" s="7"/>
      <c r="I581" s="7"/>
      <c r="J581" s="7"/>
      <c r="K581" s="123" t="str">
        <f t="shared" si="9"/>
        <v xml:space="preserve"> 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>
      <c r="A582" s="4" t="s">
        <v>62</v>
      </c>
      <c r="B582" s="5">
        <v>209</v>
      </c>
      <c r="C582" s="5" t="s">
        <v>13</v>
      </c>
      <c r="D582" s="5">
        <v>191</v>
      </c>
      <c r="E582" s="5" t="s">
        <v>8</v>
      </c>
      <c r="F582" s="5">
        <v>51</v>
      </c>
      <c r="G582" s="7"/>
      <c r="H582" s="7"/>
      <c r="I582" s="7"/>
      <c r="J582" s="7"/>
      <c r="K582" s="123" t="str">
        <f t="shared" si="9"/>
        <v xml:space="preserve"> 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>
      <c r="A583" s="4" t="s">
        <v>62</v>
      </c>
      <c r="B583" s="5">
        <v>209</v>
      </c>
      <c r="C583" s="5" t="s">
        <v>14</v>
      </c>
      <c r="D583" s="5">
        <v>195</v>
      </c>
      <c r="E583" s="5" t="s">
        <v>8</v>
      </c>
      <c r="F583" s="5">
        <v>51</v>
      </c>
      <c r="G583" s="5">
        <v>760</v>
      </c>
      <c r="H583" s="5">
        <v>700</v>
      </c>
      <c r="I583" s="5">
        <v>700</v>
      </c>
      <c r="J583" s="5">
        <v>700</v>
      </c>
      <c r="K583" s="123">
        <f t="shared" si="9"/>
        <v>715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>
      <c r="A584" s="4" t="s">
        <v>62</v>
      </c>
      <c r="B584" s="5">
        <v>209</v>
      </c>
      <c r="C584" s="5" t="s">
        <v>15</v>
      </c>
      <c r="D584" s="5">
        <v>242</v>
      </c>
      <c r="E584" s="5" t="s">
        <v>8</v>
      </c>
      <c r="F584" s="5">
        <v>51</v>
      </c>
      <c r="G584" s="5">
        <v>4300</v>
      </c>
      <c r="H584" s="5">
        <v>4100</v>
      </c>
      <c r="I584" s="5">
        <v>4100</v>
      </c>
      <c r="J584" s="5">
        <v>4100</v>
      </c>
      <c r="K584" s="123">
        <f t="shared" si="9"/>
        <v>4150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>
      <c r="A585" s="4" t="s">
        <v>62</v>
      </c>
      <c r="B585" s="5">
        <v>209</v>
      </c>
      <c r="C585" s="5" t="s">
        <v>16</v>
      </c>
      <c r="D585" s="5">
        <v>201</v>
      </c>
      <c r="E585" s="5" t="s">
        <v>8</v>
      </c>
      <c r="F585" s="5">
        <v>51</v>
      </c>
      <c r="G585" s="7"/>
      <c r="H585" s="7"/>
      <c r="I585" s="7"/>
      <c r="J585" s="7"/>
      <c r="K585" s="123" t="str">
        <f t="shared" si="9"/>
        <v xml:space="preserve"> </v>
      </c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>
      <c r="A586" s="4" t="s">
        <v>62</v>
      </c>
      <c r="B586" s="5">
        <v>209</v>
      </c>
      <c r="C586" s="5" t="s">
        <v>17</v>
      </c>
      <c r="D586" s="5">
        <v>56</v>
      </c>
      <c r="E586" s="5" t="s">
        <v>8</v>
      </c>
      <c r="F586" s="5">
        <v>51</v>
      </c>
      <c r="G586" s="5">
        <v>74540</v>
      </c>
      <c r="H586" s="5">
        <v>67127</v>
      </c>
      <c r="I586" s="5">
        <v>26170</v>
      </c>
      <c r="J586" s="5">
        <v>26170</v>
      </c>
      <c r="K586" s="123">
        <f t="shared" si="9"/>
        <v>48501.75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>
      <c r="A587" s="4" t="s">
        <v>62</v>
      </c>
      <c r="B587" s="5">
        <v>209</v>
      </c>
      <c r="C587" s="5" t="s">
        <v>18</v>
      </c>
      <c r="D587" s="5">
        <v>79</v>
      </c>
      <c r="E587" s="5" t="s">
        <v>8</v>
      </c>
      <c r="F587" s="5">
        <v>51</v>
      </c>
      <c r="G587" s="7"/>
      <c r="H587" s="7"/>
      <c r="I587" s="7"/>
      <c r="J587" s="7"/>
      <c r="K587" s="123" t="str">
        <f t="shared" si="9"/>
        <v xml:space="preserve"> 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>
      <c r="A588" s="4" t="s">
        <v>62</v>
      </c>
      <c r="B588" s="5">
        <v>209</v>
      </c>
      <c r="C588" s="5" t="s">
        <v>19</v>
      </c>
      <c r="D588" s="5">
        <v>197</v>
      </c>
      <c r="E588" s="5" t="s">
        <v>8</v>
      </c>
      <c r="F588" s="5">
        <v>51</v>
      </c>
      <c r="G588" s="7"/>
      <c r="H588" s="7"/>
      <c r="I588" s="7"/>
      <c r="J588" s="7"/>
      <c r="K588" s="123" t="str">
        <f t="shared" si="9"/>
        <v xml:space="preserve"> 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>
      <c r="A589" s="4" t="s">
        <v>62</v>
      </c>
      <c r="B589" s="5">
        <v>209</v>
      </c>
      <c r="C589" s="5" t="s">
        <v>20</v>
      </c>
      <c r="D589" s="5">
        <v>489</v>
      </c>
      <c r="E589" s="5" t="s">
        <v>8</v>
      </c>
      <c r="F589" s="5">
        <v>51</v>
      </c>
      <c r="G589" s="7"/>
      <c r="H589" s="7"/>
      <c r="I589" s="7"/>
      <c r="J589" s="7"/>
      <c r="K589" s="123" t="str">
        <f t="shared" si="9"/>
        <v xml:space="preserve"> 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>
      <c r="A590" s="4" t="s">
        <v>62</v>
      </c>
      <c r="B590" s="5">
        <v>209</v>
      </c>
      <c r="C590" s="5" t="s">
        <v>21</v>
      </c>
      <c r="D590" s="5">
        <v>27</v>
      </c>
      <c r="E590" s="5" t="s">
        <v>8</v>
      </c>
      <c r="F590" s="5">
        <v>51</v>
      </c>
      <c r="G590" s="5">
        <v>170</v>
      </c>
      <c r="H590" s="5">
        <v>170</v>
      </c>
      <c r="I590" s="5">
        <v>170</v>
      </c>
      <c r="J590" s="5">
        <v>170</v>
      </c>
      <c r="K590" s="123">
        <f t="shared" si="9"/>
        <v>170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>
      <c r="A591" s="4" t="s">
        <v>62</v>
      </c>
      <c r="B591" s="5">
        <v>209</v>
      </c>
      <c r="C591" s="5" t="s">
        <v>22</v>
      </c>
      <c r="D591" s="5">
        <v>83</v>
      </c>
      <c r="E591" s="5" t="s">
        <v>8</v>
      </c>
      <c r="F591" s="5">
        <v>51</v>
      </c>
      <c r="G591" s="5">
        <v>600</v>
      </c>
      <c r="H591" s="5">
        <v>600</v>
      </c>
      <c r="I591" s="5">
        <v>600</v>
      </c>
      <c r="J591" s="5">
        <v>600</v>
      </c>
      <c r="K591" s="123">
        <f t="shared" si="9"/>
        <v>600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>
      <c r="A592" s="4" t="s">
        <v>62</v>
      </c>
      <c r="B592" s="5">
        <v>209</v>
      </c>
      <c r="C592" s="5" t="s">
        <v>23</v>
      </c>
      <c r="D592" s="5">
        <v>122</v>
      </c>
      <c r="E592" s="5" t="s">
        <v>8</v>
      </c>
      <c r="F592" s="5">
        <v>51</v>
      </c>
      <c r="G592" s="5">
        <v>2600</v>
      </c>
      <c r="H592" s="5">
        <v>2300</v>
      </c>
      <c r="I592" s="5">
        <v>2300</v>
      </c>
      <c r="J592" s="5">
        <v>2300</v>
      </c>
      <c r="K592" s="123">
        <f t="shared" si="9"/>
        <v>2375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>
      <c r="A593" s="4" t="s">
        <v>62</v>
      </c>
      <c r="B593" s="5">
        <v>209</v>
      </c>
      <c r="C593" s="5" t="s">
        <v>24</v>
      </c>
      <c r="D593" s="5">
        <v>15</v>
      </c>
      <c r="E593" s="5" t="s">
        <v>8</v>
      </c>
      <c r="F593" s="5">
        <v>51</v>
      </c>
      <c r="G593" s="5">
        <v>300</v>
      </c>
      <c r="H593" s="5">
        <v>300</v>
      </c>
      <c r="I593" s="5">
        <v>325</v>
      </c>
      <c r="J593" s="5">
        <v>325</v>
      </c>
      <c r="K593" s="123">
        <f t="shared" si="9"/>
        <v>312.5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>
      <c r="A594" s="4" t="s">
        <v>62</v>
      </c>
      <c r="B594" s="5">
        <v>209</v>
      </c>
      <c r="C594" s="5" t="s">
        <v>25</v>
      </c>
      <c r="D594" s="5">
        <v>137</v>
      </c>
      <c r="E594" s="5" t="s">
        <v>8</v>
      </c>
      <c r="F594" s="5">
        <v>51</v>
      </c>
      <c r="G594" s="7"/>
      <c r="H594" s="7"/>
      <c r="I594" s="7"/>
      <c r="J594" s="7"/>
      <c r="K594" s="123" t="str">
        <f t="shared" si="9"/>
        <v xml:space="preserve"> 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>
      <c r="A595" s="4" t="s">
        <v>63</v>
      </c>
      <c r="B595" s="5">
        <v>217</v>
      </c>
      <c r="C595" s="5" t="s">
        <v>7</v>
      </c>
      <c r="D595" s="5">
        <v>486</v>
      </c>
      <c r="E595" s="5" t="s">
        <v>8</v>
      </c>
      <c r="F595" s="5">
        <v>51</v>
      </c>
      <c r="G595" s="5">
        <v>18500</v>
      </c>
      <c r="H595" s="5">
        <v>18500</v>
      </c>
      <c r="I595" s="5">
        <v>19000</v>
      </c>
      <c r="J595" s="5">
        <v>19500</v>
      </c>
      <c r="K595" s="123">
        <f t="shared" si="9"/>
        <v>18875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>
      <c r="A596" s="4" t="s">
        <v>63</v>
      </c>
      <c r="B596" s="5">
        <v>217</v>
      </c>
      <c r="C596" s="5" t="s">
        <v>10</v>
      </c>
      <c r="D596" s="5">
        <v>176</v>
      </c>
      <c r="E596" s="5" t="s">
        <v>8</v>
      </c>
      <c r="F596" s="5">
        <v>51</v>
      </c>
      <c r="G596" s="5">
        <v>67359</v>
      </c>
      <c r="H596" s="5">
        <v>52809</v>
      </c>
      <c r="I596" s="5">
        <v>62942</v>
      </c>
      <c r="J596" s="5">
        <v>71040</v>
      </c>
      <c r="K596" s="123">
        <f t="shared" si="9"/>
        <v>63537.5</v>
      </c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>
      <c r="A597" s="4" t="s">
        <v>63</v>
      </c>
      <c r="B597" s="5">
        <v>217</v>
      </c>
      <c r="C597" s="5" t="s">
        <v>12</v>
      </c>
      <c r="D597" s="5">
        <v>125</v>
      </c>
      <c r="E597" s="5" t="s">
        <v>8</v>
      </c>
      <c r="F597" s="5">
        <v>51</v>
      </c>
      <c r="G597" s="5">
        <v>678186</v>
      </c>
      <c r="H597" s="5">
        <v>767366</v>
      </c>
      <c r="I597" s="5">
        <v>773162</v>
      </c>
      <c r="J597" s="5">
        <v>881011</v>
      </c>
      <c r="K597" s="123">
        <f t="shared" si="9"/>
        <v>774931.25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>
      <c r="A598" s="4" t="s">
        <v>63</v>
      </c>
      <c r="B598" s="5">
        <v>217</v>
      </c>
      <c r="C598" s="5" t="s">
        <v>13</v>
      </c>
      <c r="D598" s="5">
        <v>191</v>
      </c>
      <c r="E598" s="5" t="s">
        <v>8</v>
      </c>
      <c r="F598" s="5">
        <v>51</v>
      </c>
      <c r="G598" s="7"/>
      <c r="H598" s="7"/>
      <c r="I598" s="7"/>
      <c r="J598" s="7"/>
      <c r="K598" s="123" t="str">
        <f t="shared" si="9"/>
        <v xml:space="preserve"> 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>
      <c r="A599" s="4" t="s">
        <v>63</v>
      </c>
      <c r="B599" s="5">
        <v>217</v>
      </c>
      <c r="C599" s="5" t="s">
        <v>14</v>
      </c>
      <c r="D599" s="5">
        <v>195</v>
      </c>
      <c r="E599" s="5" t="s">
        <v>8</v>
      </c>
      <c r="F599" s="5">
        <v>51</v>
      </c>
      <c r="G599" s="7"/>
      <c r="H599" s="7"/>
      <c r="I599" s="7"/>
      <c r="J599" s="7"/>
      <c r="K599" s="123" t="str">
        <f t="shared" si="9"/>
        <v xml:space="preserve"> 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>
      <c r="A600" s="4" t="s">
        <v>63</v>
      </c>
      <c r="B600" s="5">
        <v>217</v>
      </c>
      <c r="C600" s="5" t="s">
        <v>15</v>
      </c>
      <c r="D600" s="5">
        <v>242</v>
      </c>
      <c r="E600" s="5" t="s">
        <v>8</v>
      </c>
      <c r="F600" s="5">
        <v>51</v>
      </c>
      <c r="G600" s="5">
        <v>33448</v>
      </c>
      <c r="H600" s="5">
        <v>39285</v>
      </c>
      <c r="I600" s="5">
        <v>35950</v>
      </c>
      <c r="J600" s="5">
        <v>41428</v>
      </c>
      <c r="K600" s="123">
        <f t="shared" si="9"/>
        <v>37527.75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>
      <c r="A601" s="4" t="s">
        <v>63</v>
      </c>
      <c r="B601" s="5">
        <v>217</v>
      </c>
      <c r="C601" s="5" t="s">
        <v>16</v>
      </c>
      <c r="D601" s="5">
        <v>201</v>
      </c>
      <c r="E601" s="5" t="s">
        <v>8</v>
      </c>
      <c r="F601" s="5">
        <v>51</v>
      </c>
      <c r="G601" s="7"/>
      <c r="H601" s="7"/>
      <c r="I601" s="7"/>
      <c r="J601" s="7"/>
      <c r="K601" s="123" t="str">
        <f t="shared" si="9"/>
        <v xml:space="preserve"> 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>
      <c r="A602" s="4" t="s">
        <v>63</v>
      </c>
      <c r="B602" s="5">
        <v>217</v>
      </c>
      <c r="C602" s="5" t="s">
        <v>17</v>
      </c>
      <c r="D602" s="5">
        <v>56</v>
      </c>
      <c r="E602" s="5" t="s">
        <v>8</v>
      </c>
      <c r="F602" s="5">
        <v>51</v>
      </c>
      <c r="G602" s="5">
        <v>509468</v>
      </c>
      <c r="H602" s="5">
        <v>543342</v>
      </c>
      <c r="I602" s="5">
        <v>546050</v>
      </c>
      <c r="J602" s="5">
        <v>595311</v>
      </c>
      <c r="K602" s="123">
        <f t="shared" si="9"/>
        <v>548542.75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>
      <c r="A603" s="4" t="s">
        <v>63</v>
      </c>
      <c r="B603" s="5">
        <v>217</v>
      </c>
      <c r="C603" s="5" t="s">
        <v>18</v>
      </c>
      <c r="D603" s="5">
        <v>79</v>
      </c>
      <c r="E603" s="5" t="s">
        <v>8</v>
      </c>
      <c r="F603" s="5">
        <v>51</v>
      </c>
      <c r="G603" s="5">
        <v>42159</v>
      </c>
      <c r="H603" s="5">
        <v>43747</v>
      </c>
      <c r="I603" s="5">
        <v>45456</v>
      </c>
      <c r="J603" s="5">
        <v>46440</v>
      </c>
      <c r="K603" s="123">
        <f t="shared" si="9"/>
        <v>44450.5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>
      <c r="A604" s="4" t="s">
        <v>63</v>
      </c>
      <c r="B604" s="5">
        <v>217</v>
      </c>
      <c r="C604" s="5" t="s">
        <v>19</v>
      </c>
      <c r="D604" s="5">
        <v>197</v>
      </c>
      <c r="E604" s="5" t="s">
        <v>8</v>
      </c>
      <c r="F604" s="5">
        <v>51</v>
      </c>
      <c r="G604" s="7"/>
      <c r="H604" s="7"/>
      <c r="I604" s="7"/>
      <c r="J604" s="7"/>
      <c r="K604" s="123" t="str">
        <f t="shared" si="9"/>
        <v xml:space="preserve"> 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>
      <c r="A605" s="4" t="s">
        <v>63</v>
      </c>
      <c r="B605" s="5">
        <v>217</v>
      </c>
      <c r="C605" s="5" t="s">
        <v>20</v>
      </c>
      <c r="D605" s="5">
        <v>489</v>
      </c>
      <c r="E605" s="5" t="s">
        <v>8</v>
      </c>
      <c r="F605" s="5">
        <v>51</v>
      </c>
      <c r="G605" s="7"/>
      <c r="H605" s="7"/>
      <c r="I605" s="7"/>
      <c r="J605" s="7"/>
      <c r="K605" s="123" t="str">
        <f t="shared" si="9"/>
        <v xml:space="preserve"> 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>
      <c r="A606" s="4" t="s">
        <v>63</v>
      </c>
      <c r="B606" s="5">
        <v>217</v>
      </c>
      <c r="C606" s="5" t="s">
        <v>21</v>
      </c>
      <c r="D606" s="5">
        <v>27</v>
      </c>
      <c r="E606" s="5" t="s">
        <v>8</v>
      </c>
      <c r="F606" s="5">
        <v>51</v>
      </c>
      <c r="G606" s="5">
        <v>72858</v>
      </c>
      <c r="H606" s="5">
        <v>76284</v>
      </c>
      <c r="I606" s="5">
        <v>74843</v>
      </c>
      <c r="J606" s="5">
        <v>70237</v>
      </c>
      <c r="K606" s="123">
        <f t="shared" si="9"/>
        <v>73555.5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>
      <c r="A607" s="4" t="s">
        <v>63</v>
      </c>
      <c r="B607" s="5">
        <v>217</v>
      </c>
      <c r="C607" s="5" t="s">
        <v>22</v>
      </c>
      <c r="D607" s="5">
        <v>83</v>
      </c>
      <c r="E607" s="5" t="s">
        <v>8</v>
      </c>
      <c r="F607" s="5">
        <v>51</v>
      </c>
      <c r="G607" s="5">
        <v>206032</v>
      </c>
      <c r="H607" s="5">
        <v>221155</v>
      </c>
      <c r="I607" s="5">
        <v>210298</v>
      </c>
      <c r="J607" s="5">
        <v>226740</v>
      </c>
      <c r="K607" s="123">
        <f t="shared" si="9"/>
        <v>216056.25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>
      <c r="A608" s="4" t="s">
        <v>63</v>
      </c>
      <c r="B608" s="5">
        <v>217</v>
      </c>
      <c r="C608" s="5" t="s">
        <v>23</v>
      </c>
      <c r="D608" s="5">
        <v>122</v>
      </c>
      <c r="E608" s="5" t="s">
        <v>8</v>
      </c>
      <c r="F608" s="5">
        <v>51</v>
      </c>
      <c r="G608" s="5">
        <v>2399</v>
      </c>
      <c r="H608" s="5">
        <v>2191</v>
      </c>
      <c r="I608" s="5">
        <v>3500</v>
      </c>
      <c r="J608" s="5">
        <v>3500</v>
      </c>
      <c r="K608" s="123">
        <f t="shared" si="9"/>
        <v>2897.5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>
      <c r="A609" s="4" t="s">
        <v>63</v>
      </c>
      <c r="B609" s="5">
        <v>217</v>
      </c>
      <c r="C609" s="5" t="s">
        <v>24</v>
      </c>
      <c r="D609" s="5">
        <v>15</v>
      </c>
      <c r="E609" s="5" t="s">
        <v>8</v>
      </c>
      <c r="F609" s="5">
        <v>51</v>
      </c>
      <c r="G609" s="7"/>
      <c r="H609" s="7"/>
      <c r="I609" s="7"/>
      <c r="J609" s="7"/>
      <c r="K609" s="123" t="str">
        <f t="shared" si="9"/>
        <v xml:space="preserve"> 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>
      <c r="A610" s="4" t="s">
        <v>63</v>
      </c>
      <c r="B610" s="5">
        <v>217</v>
      </c>
      <c r="C610" s="5" t="s">
        <v>25</v>
      </c>
      <c r="D610" s="5">
        <v>137</v>
      </c>
      <c r="E610" s="5" t="s">
        <v>8</v>
      </c>
      <c r="F610" s="5">
        <v>51</v>
      </c>
      <c r="G610" s="5">
        <v>585427</v>
      </c>
      <c r="H610" s="5">
        <v>621055</v>
      </c>
      <c r="I610" s="5">
        <v>618212</v>
      </c>
      <c r="J610" s="5">
        <v>638087</v>
      </c>
      <c r="K610" s="123">
        <f t="shared" si="9"/>
        <v>615695.25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>
      <c r="A611" s="4" t="s">
        <v>64</v>
      </c>
      <c r="B611" s="5">
        <v>226</v>
      </c>
      <c r="C611" s="5" t="s">
        <v>7</v>
      </c>
      <c r="D611" s="5">
        <v>486</v>
      </c>
      <c r="E611" s="5" t="s">
        <v>8</v>
      </c>
      <c r="F611" s="5">
        <v>51</v>
      </c>
      <c r="G611" s="5">
        <v>615000</v>
      </c>
      <c r="H611" s="5">
        <v>615000</v>
      </c>
      <c r="I611" s="5">
        <v>615000</v>
      </c>
      <c r="J611" s="5">
        <v>615000</v>
      </c>
      <c r="K611" s="123">
        <f t="shared" si="9"/>
        <v>615000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>
      <c r="A612" s="4" t="s">
        <v>64</v>
      </c>
      <c r="B612" s="5">
        <v>226</v>
      </c>
      <c r="C612" s="5" t="s">
        <v>10</v>
      </c>
      <c r="D612" s="5">
        <v>176</v>
      </c>
      <c r="E612" s="5" t="s">
        <v>8</v>
      </c>
      <c r="F612" s="5">
        <v>51</v>
      </c>
      <c r="G612" s="5">
        <v>478000</v>
      </c>
      <c r="H612" s="5">
        <v>424000</v>
      </c>
      <c r="I612" s="5">
        <v>435000</v>
      </c>
      <c r="J612" s="5">
        <v>440000</v>
      </c>
      <c r="K612" s="123">
        <f t="shared" si="9"/>
        <v>444250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>
      <c r="A613" s="4" t="s">
        <v>64</v>
      </c>
      <c r="B613" s="5">
        <v>226</v>
      </c>
      <c r="C613" s="5" t="s">
        <v>12</v>
      </c>
      <c r="D613" s="5">
        <v>125</v>
      </c>
      <c r="E613" s="5" t="s">
        <v>8</v>
      </c>
      <c r="F613" s="5">
        <v>51</v>
      </c>
      <c r="G613" s="5">
        <v>5576000</v>
      </c>
      <c r="H613" s="5">
        <v>4926000</v>
      </c>
      <c r="I613" s="5">
        <v>4973000</v>
      </c>
      <c r="J613" s="5">
        <v>5072000</v>
      </c>
      <c r="K613" s="123">
        <f t="shared" si="9"/>
        <v>5136750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>
      <c r="A614" s="4" t="s">
        <v>64</v>
      </c>
      <c r="B614" s="5">
        <v>226</v>
      </c>
      <c r="C614" s="5" t="s">
        <v>13</v>
      </c>
      <c r="D614" s="5">
        <v>191</v>
      </c>
      <c r="E614" s="5" t="s">
        <v>8</v>
      </c>
      <c r="F614" s="5">
        <v>51</v>
      </c>
      <c r="G614" s="5">
        <v>3300</v>
      </c>
      <c r="H614" s="5">
        <v>3300</v>
      </c>
      <c r="I614" s="5">
        <v>3300</v>
      </c>
      <c r="J614" s="5">
        <v>3300</v>
      </c>
      <c r="K614" s="123">
        <f t="shared" si="9"/>
        <v>3300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>
      <c r="A615" s="4" t="s">
        <v>64</v>
      </c>
      <c r="B615" s="5">
        <v>226</v>
      </c>
      <c r="C615" s="5" t="s">
        <v>14</v>
      </c>
      <c r="D615" s="5">
        <v>195</v>
      </c>
      <c r="E615" s="5" t="s">
        <v>8</v>
      </c>
      <c r="F615" s="5">
        <v>51</v>
      </c>
      <c r="G615" s="5">
        <v>71000</v>
      </c>
      <c r="H615" s="5">
        <v>71000</v>
      </c>
      <c r="I615" s="5">
        <v>75000</v>
      </c>
      <c r="J615" s="5">
        <v>79000</v>
      </c>
      <c r="K615" s="123">
        <f t="shared" si="9"/>
        <v>74000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>
      <c r="A616" s="4" t="s">
        <v>64</v>
      </c>
      <c r="B616" s="5">
        <v>226</v>
      </c>
      <c r="C616" s="5" t="s">
        <v>15</v>
      </c>
      <c r="D616" s="5">
        <v>242</v>
      </c>
      <c r="E616" s="5" t="s">
        <v>8</v>
      </c>
      <c r="F616" s="5">
        <v>51</v>
      </c>
      <c r="G616" s="5">
        <v>159000</v>
      </c>
      <c r="H616" s="5">
        <v>154000</v>
      </c>
      <c r="I616" s="5">
        <v>165000</v>
      </c>
      <c r="J616" s="5">
        <v>173000</v>
      </c>
      <c r="K616" s="123">
        <f t="shared" si="9"/>
        <v>162750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>
      <c r="A617" s="4" t="s">
        <v>64</v>
      </c>
      <c r="B617" s="5">
        <v>226</v>
      </c>
      <c r="C617" s="5" t="s">
        <v>16</v>
      </c>
      <c r="D617" s="5">
        <v>201</v>
      </c>
      <c r="E617" s="5" t="s">
        <v>8</v>
      </c>
      <c r="F617" s="5">
        <v>51</v>
      </c>
      <c r="G617" s="7"/>
      <c r="H617" s="7"/>
      <c r="I617" s="7"/>
      <c r="J617" s="7"/>
      <c r="K617" s="123" t="str">
        <f t="shared" si="9"/>
        <v xml:space="preserve"> 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>
      <c r="A618" s="4" t="s">
        <v>64</v>
      </c>
      <c r="B618" s="5">
        <v>226</v>
      </c>
      <c r="C618" s="5" t="s">
        <v>17</v>
      </c>
      <c r="D618" s="5">
        <v>56</v>
      </c>
      <c r="E618" s="5" t="s">
        <v>8</v>
      </c>
      <c r="F618" s="5">
        <v>51</v>
      </c>
      <c r="G618" s="5">
        <v>1170000</v>
      </c>
      <c r="H618" s="5">
        <v>1258000</v>
      </c>
      <c r="I618" s="5">
        <v>1262000</v>
      </c>
      <c r="J618" s="5">
        <v>1266000</v>
      </c>
      <c r="K618" s="123">
        <f t="shared" si="9"/>
        <v>1239000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>
      <c r="A619" s="4" t="s">
        <v>64</v>
      </c>
      <c r="B619" s="5">
        <v>226</v>
      </c>
      <c r="C619" s="5" t="s">
        <v>18</v>
      </c>
      <c r="D619" s="5">
        <v>79</v>
      </c>
      <c r="E619" s="5" t="s">
        <v>8</v>
      </c>
      <c r="F619" s="5">
        <v>51</v>
      </c>
      <c r="G619" s="5">
        <v>672000</v>
      </c>
      <c r="H619" s="5">
        <v>687000</v>
      </c>
      <c r="I619" s="5">
        <v>732000</v>
      </c>
      <c r="J619" s="5">
        <v>783000</v>
      </c>
      <c r="K619" s="123">
        <f t="shared" si="9"/>
        <v>718500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>
      <c r="A620" s="4" t="s">
        <v>64</v>
      </c>
      <c r="B620" s="5">
        <v>226</v>
      </c>
      <c r="C620" s="5" t="s">
        <v>19</v>
      </c>
      <c r="D620" s="5">
        <v>197</v>
      </c>
      <c r="E620" s="5" t="s">
        <v>8</v>
      </c>
      <c r="F620" s="5">
        <v>51</v>
      </c>
      <c r="G620" s="5">
        <v>85000</v>
      </c>
      <c r="H620" s="5">
        <v>88000</v>
      </c>
      <c r="I620" s="5">
        <v>89000</v>
      </c>
      <c r="J620" s="5">
        <v>90000</v>
      </c>
      <c r="K620" s="123">
        <f t="shared" si="9"/>
        <v>88000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>
      <c r="A621" s="4" t="s">
        <v>64</v>
      </c>
      <c r="B621" s="5">
        <v>226</v>
      </c>
      <c r="C621" s="5" t="s">
        <v>20</v>
      </c>
      <c r="D621" s="5">
        <v>489</v>
      </c>
      <c r="E621" s="5" t="s">
        <v>8</v>
      </c>
      <c r="F621" s="5">
        <v>51</v>
      </c>
      <c r="G621" s="5">
        <v>9045000</v>
      </c>
      <c r="H621" s="5">
        <v>9054000</v>
      </c>
      <c r="I621" s="5">
        <v>9231000</v>
      </c>
      <c r="J621" s="5">
        <v>9371000</v>
      </c>
      <c r="K621" s="123">
        <f t="shared" si="9"/>
        <v>9175250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>
      <c r="A622" s="4" t="s">
        <v>64</v>
      </c>
      <c r="B622" s="5">
        <v>226</v>
      </c>
      <c r="C622" s="5" t="s">
        <v>21</v>
      </c>
      <c r="D622" s="5">
        <v>27</v>
      </c>
      <c r="E622" s="5" t="s">
        <v>8</v>
      </c>
      <c r="F622" s="5">
        <v>51</v>
      </c>
      <c r="G622" s="5">
        <v>153000</v>
      </c>
      <c r="H622" s="5">
        <v>154000</v>
      </c>
      <c r="I622" s="5">
        <v>162000</v>
      </c>
      <c r="J622" s="5">
        <v>171000</v>
      </c>
      <c r="K622" s="123">
        <f t="shared" si="9"/>
        <v>160000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>
      <c r="A623" s="4" t="s">
        <v>64</v>
      </c>
      <c r="B623" s="5">
        <v>226</v>
      </c>
      <c r="C623" s="5" t="s">
        <v>22</v>
      </c>
      <c r="D623" s="5">
        <v>83</v>
      </c>
      <c r="E623" s="5" t="s">
        <v>8</v>
      </c>
      <c r="F623" s="5">
        <v>51</v>
      </c>
      <c r="G623" s="5">
        <v>449000</v>
      </c>
      <c r="H623" s="5">
        <v>440000</v>
      </c>
      <c r="I623" s="5">
        <v>456000</v>
      </c>
      <c r="J623" s="5">
        <v>477000</v>
      </c>
      <c r="K623" s="123">
        <f t="shared" si="9"/>
        <v>455500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>
      <c r="A624" s="4" t="s">
        <v>64</v>
      </c>
      <c r="B624" s="5">
        <v>226</v>
      </c>
      <c r="C624" s="5" t="s">
        <v>23</v>
      </c>
      <c r="D624" s="5">
        <v>122</v>
      </c>
      <c r="E624" s="5" t="s">
        <v>8</v>
      </c>
      <c r="F624" s="5">
        <v>51</v>
      </c>
      <c r="G624" s="5">
        <v>2604000</v>
      </c>
      <c r="H624" s="5">
        <v>2628000</v>
      </c>
      <c r="I624" s="5">
        <v>2602000</v>
      </c>
      <c r="J624" s="5">
        <v>2707000</v>
      </c>
      <c r="K624" s="123">
        <f t="shared" si="9"/>
        <v>2635250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>
      <c r="A625" s="4" t="s">
        <v>64</v>
      </c>
      <c r="B625" s="5">
        <v>226</v>
      </c>
      <c r="C625" s="5" t="s">
        <v>24</v>
      </c>
      <c r="D625" s="5">
        <v>15</v>
      </c>
      <c r="E625" s="5" t="s">
        <v>8</v>
      </c>
      <c r="F625" s="5">
        <v>51</v>
      </c>
      <c r="G625" s="5">
        <v>15000</v>
      </c>
      <c r="H625" s="5">
        <v>18000</v>
      </c>
      <c r="I625" s="5">
        <v>19000</v>
      </c>
      <c r="J625" s="5">
        <v>19000</v>
      </c>
      <c r="K625" s="123">
        <f t="shared" si="9"/>
        <v>17750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>
      <c r="A626" s="4" t="s">
        <v>64</v>
      </c>
      <c r="B626" s="5">
        <v>226</v>
      </c>
      <c r="C626" s="5" t="s">
        <v>25</v>
      </c>
      <c r="D626" s="5">
        <v>137</v>
      </c>
      <c r="E626" s="5" t="s">
        <v>8</v>
      </c>
      <c r="F626" s="5">
        <v>51</v>
      </c>
      <c r="G626" s="7"/>
      <c r="H626" s="7"/>
      <c r="I626" s="7"/>
      <c r="J626" s="7"/>
      <c r="K626" s="123" t="str">
        <f t="shared" si="9"/>
        <v xml:space="preserve"> 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>
      <c r="A627" s="4" t="s">
        <v>65</v>
      </c>
      <c r="B627" s="5">
        <v>215</v>
      </c>
      <c r="C627" s="5" t="s">
        <v>7</v>
      </c>
      <c r="D627" s="5">
        <v>486</v>
      </c>
      <c r="E627" s="5" t="s">
        <v>8</v>
      </c>
      <c r="F627" s="5">
        <v>51</v>
      </c>
      <c r="G627" s="5">
        <v>2007480</v>
      </c>
      <c r="H627" s="5">
        <v>3507450</v>
      </c>
      <c r="I627" s="5">
        <v>3500000</v>
      </c>
      <c r="J627" s="5">
        <v>3500000</v>
      </c>
      <c r="K627" s="123">
        <f t="shared" si="9"/>
        <v>3128732.5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>
      <c r="A628" s="4" t="s">
        <v>65</v>
      </c>
      <c r="B628" s="5">
        <v>215</v>
      </c>
      <c r="C628" s="5" t="s">
        <v>10</v>
      </c>
      <c r="D628" s="5">
        <v>176</v>
      </c>
      <c r="E628" s="5" t="s">
        <v>8</v>
      </c>
      <c r="F628" s="5">
        <v>51</v>
      </c>
      <c r="G628" s="5">
        <v>750000</v>
      </c>
      <c r="H628" s="5">
        <v>850000</v>
      </c>
      <c r="I628" s="5">
        <v>850000</v>
      </c>
      <c r="J628" s="5">
        <v>850000</v>
      </c>
      <c r="K628" s="123">
        <f t="shared" si="9"/>
        <v>825000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>
      <c r="A629" s="4" t="s">
        <v>65</v>
      </c>
      <c r="B629" s="5">
        <v>215</v>
      </c>
      <c r="C629" s="5" t="s">
        <v>12</v>
      </c>
      <c r="D629" s="5">
        <v>125</v>
      </c>
      <c r="E629" s="5" t="s">
        <v>8</v>
      </c>
      <c r="F629" s="5">
        <v>51</v>
      </c>
      <c r="G629" s="5">
        <v>5539160</v>
      </c>
      <c r="H629" s="5">
        <v>6158300</v>
      </c>
      <c r="I629" s="5">
        <v>6600000</v>
      </c>
      <c r="J629" s="5">
        <v>6600000</v>
      </c>
      <c r="K629" s="123">
        <f t="shared" si="9"/>
        <v>6224365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>
      <c r="A630" s="4" t="s">
        <v>65</v>
      </c>
      <c r="B630" s="5">
        <v>215</v>
      </c>
      <c r="C630" s="5" t="s">
        <v>13</v>
      </c>
      <c r="D630" s="5">
        <v>191</v>
      </c>
      <c r="E630" s="5" t="s">
        <v>8</v>
      </c>
      <c r="F630" s="5">
        <v>51</v>
      </c>
      <c r="G630" s="5">
        <v>32000</v>
      </c>
      <c r="H630" s="5">
        <v>30500</v>
      </c>
      <c r="I630" s="5">
        <v>31000</v>
      </c>
      <c r="J630" s="5">
        <v>31000</v>
      </c>
      <c r="K630" s="123">
        <f t="shared" si="9"/>
        <v>31125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>
      <c r="A631" s="4" t="s">
        <v>65</v>
      </c>
      <c r="B631" s="5">
        <v>215</v>
      </c>
      <c r="C631" s="5" t="s">
        <v>14</v>
      </c>
      <c r="D631" s="5">
        <v>195</v>
      </c>
      <c r="E631" s="5" t="s">
        <v>8</v>
      </c>
      <c r="F631" s="5">
        <v>51</v>
      </c>
      <c r="G631" s="5">
        <v>80500</v>
      </c>
      <c r="H631" s="5">
        <v>70000</v>
      </c>
      <c r="I631" s="5">
        <v>50000</v>
      </c>
      <c r="J631" s="5">
        <v>50000</v>
      </c>
      <c r="K631" s="123">
        <f t="shared" si="9"/>
        <v>62625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>
      <c r="A632" s="4" t="s">
        <v>65</v>
      </c>
      <c r="B632" s="5">
        <v>215</v>
      </c>
      <c r="C632" s="5" t="s">
        <v>15</v>
      </c>
      <c r="D632" s="5">
        <v>242</v>
      </c>
      <c r="E632" s="5" t="s">
        <v>8</v>
      </c>
      <c r="F632" s="5">
        <v>51</v>
      </c>
      <c r="G632" s="5">
        <v>293870</v>
      </c>
      <c r="H632" s="5">
        <v>290000</v>
      </c>
      <c r="I632" s="5">
        <v>300000</v>
      </c>
      <c r="J632" s="5">
        <v>300000</v>
      </c>
      <c r="K632" s="123">
        <f t="shared" si="9"/>
        <v>295967.5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>
      <c r="A633" s="4" t="s">
        <v>65</v>
      </c>
      <c r="B633" s="5">
        <v>215</v>
      </c>
      <c r="C633" s="5" t="s">
        <v>16</v>
      </c>
      <c r="D633" s="5">
        <v>201</v>
      </c>
      <c r="E633" s="5" t="s">
        <v>8</v>
      </c>
      <c r="F633" s="5">
        <v>51</v>
      </c>
      <c r="G633" s="7"/>
      <c r="H633" s="7"/>
      <c r="I633" s="7"/>
      <c r="J633" s="7"/>
      <c r="K633" s="123" t="str">
        <f t="shared" si="9"/>
        <v xml:space="preserve"> 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>
      <c r="A634" s="4" t="s">
        <v>65</v>
      </c>
      <c r="B634" s="5">
        <v>215</v>
      </c>
      <c r="C634" s="5" t="s">
        <v>17</v>
      </c>
      <c r="D634" s="5">
        <v>56</v>
      </c>
      <c r="E634" s="5" t="s">
        <v>8</v>
      </c>
      <c r="F634" s="5">
        <v>51</v>
      </c>
      <c r="G634" s="5">
        <v>3131610</v>
      </c>
      <c r="H634" s="5">
        <v>3423020</v>
      </c>
      <c r="I634" s="5">
        <v>3659000</v>
      </c>
      <c r="J634" s="5">
        <v>3659000</v>
      </c>
      <c r="K634" s="123">
        <f t="shared" si="9"/>
        <v>3468157.5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>
      <c r="A635" s="4" t="s">
        <v>65</v>
      </c>
      <c r="B635" s="5">
        <v>215</v>
      </c>
      <c r="C635" s="5" t="s">
        <v>18</v>
      </c>
      <c r="D635" s="5">
        <v>79</v>
      </c>
      <c r="E635" s="5" t="s">
        <v>8</v>
      </c>
      <c r="F635" s="5">
        <v>51</v>
      </c>
      <c r="G635" s="5">
        <v>218760</v>
      </c>
      <c r="H635" s="5">
        <v>227905</v>
      </c>
      <c r="I635" s="5">
        <v>219000</v>
      </c>
      <c r="J635" s="5">
        <v>219000</v>
      </c>
      <c r="K635" s="123">
        <f t="shared" si="9"/>
        <v>221166.25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>
      <c r="A636" s="4" t="s">
        <v>65</v>
      </c>
      <c r="B636" s="5">
        <v>215</v>
      </c>
      <c r="C636" s="5" t="s">
        <v>19</v>
      </c>
      <c r="D636" s="5">
        <v>197</v>
      </c>
      <c r="E636" s="5" t="s">
        <v>8</v>
      </c>
      <c r="F636" s="5">
        <v>51</v>
      </c>
      <c r="G636" s="5">
        <v>50000</v>
      </c>
      <c r="H636" s="5">
        <v>48500</v>
      </c>
      <c r="I636" s="5">
        <v>48500</v>
      </c>
      <c r="J636" s="5">
        <v>48500</v>
      </c>
      <c r="K636" s="123">
        <f t="shared" si="9"/>
        <v>48875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>
      <c r="A637" s="4" t="s">
        <v>65</v>
      </c>
      <c r="B637" s="5">
        <v>215</v>
      </c>
      <c r="C637" s="5" t="s">
        <v>20</v>
      </c>
      <c r="D637" s="5">
        <v>489</v>
      </c>
      <c r="E637" s="5" t="s">
        <v>8</v>
      </c>
      <c r="F637" s="5">
        <v>51</v>
      </c>
      <c r="G637" s="5">
        <v>600000</v>
      </c>
      <c r="H637" s="5">
        <v>600000</v>
      </c>
      <c r="I637" s="5">
        <v>600000</v>
      </c>
      <c r="J637" s="5">
        <v>600000</v>
      </c>
      <c r="K637" s="123">
        <f t="shared" si="9"/>
        <v>600000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>
      <c r="A638" s="4" t="s">
        <v>65</v>
      </c>
      <c r="B638" s="5">
        <v>215</v>
      </c>
      <c r="C638" s="5" t="s">
        <v>21</v>
      </c>
      <c r="D638" s="5">
        <v>27</v>
      </c>
      <c r="E638" s="5" t="s">
        <v>8</v>
      </c>
      <c r="F638" s="5">
        <v>51</v>
      </c>
      <c r="G638" s="5">
        <v>1167692</v>
      </c>
      <c r="H638" s="5">
        <v>1206154</v>
      </c>
      <c r="I638" s="5">
        <v>1341846</v>
      </c>
      <c r="J638" s="5">
        <v>1341846</v>
      </c>
      <c r="K638" s="123">
        <f t="shared" si="9"/>
        <v>1264384.5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>
      <c r="A639" s="4" t="s">
        <v>65</v>
      </c>
      <c r="B639" s="5">
        <v>215</v>
      </c>
      <c r="C639" s="5" t="s">
        <v>22</v>
      </c>
      <c r="D639" s="5">
        <v>83</v>
      </c>
      <c r="E639" s="5" t="s">
        <v>8</v>
      </c>
      <c r="F639" s="5">
        <v>51</v>
      </c>
      <c r="G639" s="5">
        <v>729740</v>
      </c>
      <c r="H639" s="5">
        <v>711631</v>
      </c>
      <c r="I639" s="5">
        <v>900000</v>
      </c>
      <c r="J639" s="5">
        <v>900000</v>
      </c>
      <c r="K639" s="123">
        <f t="shared" si="9"/>
        <v>810342.75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>
      <c r="A640" s="4" t="s">
        <v>65</v>
      </c>
      <c r="B640" s="5">
        <v>215</v>
      </c>
      <c r="C640" s="5" t="s">
        <v>23</v>
      </c>
      <c r="D640" s="5">
        <v>122</v>
      </c>
      <c r="E640" s="5" t="s">
        <v>8</v>
      </c>
      <c r="F640" s="5">
        <v>51</v>
      </c>
      <c r="G640" s="5">
        <v>1414820</v>
      </c>
      <c r="H640" s="5">
        <v>1396400</v>
      </c>
      <c r="I640" s="5">
        <v>1322000</v>
      </c>
      <c r="J640" s="5">
        <v>1322000</v>
      </c>
      <c r="K640" s="123">
        <f t="shared" si="9"/>
        <v>1363805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>
      <c r="A641" s="4" t="s">
        <v>65</v>
      </c>
      <c r="B641" s="5">
        <v>215</v>
      </c>
      <c r="C641" s="5" t="s">
        <v>24</v>
      </c>
      <c r="D641" s="5">
        <v>15</v>
      </c>
      <c r="E641" s="5" t="s">
        <v>8</v>
      </c>
      <c r="F641" s="5">
        <v>51</v>
      </c>
      <c r="G641" s="5">
        <v>102000</v>
      </c>
      <c r="H641" s="5">
        <v>110000</v>
      </c>
      <c r="I641" s="5">
        <v>82800</v>
      </c>
      <c r="J641" s="5">
        <v>86400</v>
      </c>
      <c r="K641" s="123">
        <f t="shared" si="9"/>
        <v>95300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>
      <c r="A642" s="4" t="s">
        <v>65</v>
      </c>
      <c r="B642" s="5">
        <v>215</v>
      </c>
      <c r="C642" s="5" t="s">
        <v>25</v>
      </c>
      <c r="D642" s="5">
        <v>137</v>
      </c>
      <c r="E642" s="5" t="s">
        <v>8</v>
      </c>
      <c r="F642" s="5">
        <v>51</v>
      </c>
      <c r="G642" s="5">
        <v>7950</v>
      </c>
      <c r="H642" s="5">
        <v>8200</v>
      </c>
      <c r="I642" s="5">
        <v>8500</v>
      </c>
      <c r="J642" s="5">
        <v>8500</v>
      </c>
      <c r="K642" s="123">
        <f t="shared" si="9"/>
        <v>8287.5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>
      <c r="A643" s="4" t="s">
        <v>66</v>
      </c>
      <c r="B643" s="5">
        <v>251</v>
      </c>
      <c r="C643" s="5" t="s">
        <v>7</v>
      </c>
      <c r="D643" s="5">
        <v>486</v>
      </c>
      <c r="E643" s="5" t="s">
        <v>8</v>
      </c>
      <c r="F643" s="5">
        <v>51</v>
      </c>
      <c r="G643" s="5">
        <v>900</v>
      </c>
      <c r="H643" s="5">
        <v>700</v>
      </c>
      <c r="I643" s="5">
        <v>700</v>
      </c>
      <c r="J643" s="5">
        <v>700</v>
      </c>
      <c r="K643" s="123">
        <f t="shared" si="9"/>
        <v>750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>
      <c r="A644" s="4" t="s">
        <v>66</v>
      </c>
      <c r="B644" s="5">
        <v>251</v>
      </c>
      <c r="C644" s="5" t="s">
        <v>10</v>
      </c>
      <c r="D644" s="5">
        <v>176</v>
      </c>
      <c r="E644" s="5" t="s">
        <v>8</v>
      </c>
      <c r="F644" s="5">
        <v>51</v>
      </c>
      <c r="G644" s="7"/>
      <c r="H644" s="7"/>
      <c r="I644" s="7"/>
      <c r="J644" s="7"/>
      <c r="K644" s="123" t="str">
        <f t="shared" ref="K644:K674" si="10">IF(ISERROR(AVERAGE(G644:J644))," ",AVERAGE(G644:J644))</f>
        <v xml:space="preserve"> 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>
      <c r="A645" s="4" t="s">
        <v>66</v>
      </c>
      <c r="B645" s="5">
        <v>251</v>
      </c>
      <c r="C645" s="5" t="s">
        <v>12</v>
      </c>
      <c r="D645" s="5">
        <v>125</v>
      </c>
      <c r="E645" s="5" t="s">
        <v>8</v>
      </c>
      <c r="F645" s="5">
        <v>51</v>
      </c>
      <c r="G645" s="5">
        <v>1056000</v>
      </c>
      <c r="H645" s="5">
        <v>1000000</v>
      </c>
      <c r="I645" s="5">
        <v>900000</v>
      </c>
      <c r="J645" s="5">
        <v>773000</v>
      </c>
      <c r="K645" s="123">
        <f t="shared" si="10"/>
        <v>932250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>
      <c r="A646" s="4" t="s">
        <v>66</v>
      </c>
      <c r="B646" s="5">
        <v>251</v>
      </c>
      <c r="C646" s="5" t="s">
        <v>13</v>
      </c>
      <c r="D646" s="5">
        <v>191</v>
      </c>
      <c r="E646" s="5" t="s">
        <v>8</v>
      </c>
      <c r="F646" s="5">
        <v>51</v>
      </c>
      <c r="G646" s="7"/>
      <c r="H646" s="7"/>
      <c r="I646" s="7"/>
      <c r="J646" s="7"/>
      <c r="K646" s="123" t="str">
        <f t="shared" si="10"/>
        <v xml:space="preserve"> 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>
      <c r="A647" s="4" t="s">
        <v>66</v>
      </c>
      <c r="B647" s="5">
        <v>251</v>
      </c>
      <c r="C647" s="5" t="s">
        <v>14</v>
      </c>
      <c r="D647" s="5">
        <v>195</v>
      </c>
      <c r="E647" s="5" t="s">
        <v>8</v>
      </c>
      <c r="F647" s="5">
        <v>51</v>
      </c>
      <c r="G647" s="7"/>
      <c r="H647" s="7"/>
      <c r="I647" s="7"/>
      <c r="J647" s="7"/>
      <c r="K647" s="123" t="str">
        <f t="shared" si="10"/>
        <v xml:space="preserve"> 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>
      <c r="A648" s="4" t="s">
        <v>66</v>
      </c>
      <c r="B648" s="5">
        <v>251</v>
      </c>
      <c r="C648" s="5" t="s">
        <v>15</v>
      </c>
      <c r="D648" s="5">
        <v>242</v>
      </c>
      <c r="E648" s="5" t="s">
        <v>8</v>
      </c>
      <c r="F648" s="5">
        <v>51</v>
      </c>
      <c r="G648" s="5">
        <v>74218</v>
      </c>
      <c r="H648" s="5">
        <v>84010</v>
      </c>
      <c r="I648" s="5">
        <v>60000</v>
      </c>
      <c r="J648" s="5">
        <v>70527</v>
      </c>
      <c r="K648" s="123">
        <f t="shared" si="10"/>
        <v>72188.75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>
      <c r="A649" s="4" t="s">
        <v>66</v>
      </c>
      <c r="B649" s="5">
        <v>251</v>
      </c>
      <c r="C649" s="5" t="s">
        <v>16</v>
      </c>
      <c r="D649" s="5">
        <v>201</v>
      </c>
      <c r="E649" s="5" t="s">
        <v>8</v>
      </c>
      <c r="F649" s="5">
        <v>51</v>
      </c>
      <c r="G649" s="7"/>
      <c r="H649" s="7"/>
      <c r="I649" s="7"/>
      <c r="J649" s="7"/>
      <c r="K649" s="123" t="str">
        <f t="shared" si="10"/>
        <v xml:space="preserve"> 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>
      <c r="A650" s="4" t="s">
        <v>66</v>
      </c>
      <c r="B650" s="5">
        <v>251</v>
      </c>
      <c r="C650" s="5" t="s">
        <v>17</v>
      </c>
      <c r="D650" s="5">
        <v>56</v>
      </c>
      <c r="E650" s="5" t="s">
        <v>8</v>
      </c>
      <c r="F650" s="5">
        <v>51</v>
      </c>
      <c r="G650" s="5">
        <v>866187</v>
      </c>
      <c r="H650" s="5">
        <v>1424400</v>
      </c>
      <c r="I650" s="5">
        <v>1366158</v>
      </c>
      <c r="J650" s="5">
        <v>1445655</v>
      </c>
      <c r="K650" s="123">
        <f t="shared" si="10"/>
        <v>1275600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>
      <c r="A651" s="4" t="s">
        <v>66</v>
      </c>
      <c r="B651" s="5">
        <v>251</v>
      </c>
      <c r="C651" s="5" t="s">
        <v>18</v>
      </c>
      <c r="D651" s="5">
        <v>79</v>
      </c>
      <c r="E651" s="5" t="s">
        <v>8</v>
      </c>
      <c r="F651" s="5">
        <v>51</v>
      </c>
      <c r="G651" s="5">
        <v>29583</v>
      </c>
      <c r="H651" s="5">
        <v>48159</v>
      </c>
      <c r="I651" s="5">
        <v>21707</v>
      </c>
      <c r="J651" s="5">
        <v>39163</v>
      </c>
      <c r="K651" s="123">
        <f t="shared" si="10"/>
        <v>34653</v>
      </c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>
      <c r="A652" s="4" t="s">
        <v>66</v>
      </c>
      <c r="B652" s="5">
        <v>251</v>
      </c>
      <c r="C652" s="5" t="s">
        <v>19</v>
      </c>
      <c r="D652" s="5">
        <v>197</v>
      </c>
      <c r="E652" s="5" t="s">
        <v>8</v>
      </c>
      <c r="F652" s="5">
        <v>51</v>
      </c>
      <c r="G652" s="7"/>
      <c r="H652" s="7"/>
      <c r="I652" s="7"/>
      <c r="J652" s="7"/>
      <c r="K652" s="123" t="str">
        <f t="shared" si="10"/>
        <v xml:space="preserve"> 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>
      <c r="A653" s="4" t="s">
        <v>66</v>
      </c>
      <c r="B653" s="5">
        <v>251</v>
      </c>
      <c r="C653" s="5" t="s">
        <v>20</v>
      </c>
      <c r="D653" s="5">
        <v>489</v>
      </c>
      <c r="E653" s="5" t="s">
        <v>8</v>
      </c>
      <c r="F653" s="5">
        <v>51</v>
      </c>
      <c r="G653" s="7"/>
      <c r="H653" s="7"/>
      <c r="I653" s="7"/>
      <c r="J653" s="7"/>
      <c r="K653" s="123" t="str">
        <f t="shared" si="10"/>
        <v xml:space="preserve"> 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>
      <c r="A654" s="4" t="s">
        <v>66</v>
      </c>
      <c r="B654" s="5">
        <v>251</v>
      </c>
      <c r="C654" s="5" t="s">
        <v>21</v>
      </c>
      <c r="D654" s="5">
        <v>27</v>
      </c>
      <c r="E654" s="5" t="s">
        <v>8</v>
      </c>
      <c r="F654" s="5">
        <v>51</v>
      </c>
      <c r="G654" s="5">
        <v>13337</v>
      </c>
      <c r="H654" s="5">
        <v>13964</v>
      </c>
      <c r="I654" s="5">
        <v>18317</v>
      </c>
      <c r="J654" s="5">
        <v>24023</v>
      </c>
      <c r="K654" s="123">
        <f t="shared" si="10"/>
        <v>17410.25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>
      <c r="A655" s="4" t="s">
        <v>66</v>
      </c>
      <c r="B655" s="5">
        <v>251</v>
      </c>
      <c r="C655" s="5" t="s">
        <v>22</v>
      </c>
      <c r="D655" s="5">
        <v>83</v>
      </c>
      <c r="E655" s="5" t="s">
        <v>8</v>
      </c>
      <c r="F655" s="5">
        <v>51</v>
      </c>
      <c r="G655" s="5">
        <v>18714</v>
      </c>
      <c r="H655" s="5">
        <v>21047</v>
      </c>
      <c r="I655" s="5">
        <v>12800</v>
      </c>
      <c r="J655" s="5">
        <v>11446</v>
      </c>
      <c r="K655" s="123">
        <f t="shared" si="10"/>
        <v>16001.75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>
      <c r="A656" s="4" t="s">
        <v>66</v>
      </c>
      <c r="B656" s="5">
        <v>251</v>
      </c>
      <c r="C656" s="5" t="s">
        <v>23</v>
      </c>
      <c r="D656" s="5">
        <v>122</v>
      </c>
      <c r="E656" s="5" t="s">
        <v>8</v>
      </c>
      <c r="F656" s="5">
        <v>51</v>
      </c>
      <c r="G656" s="5">
        <v>66926</v>
      </c>
      <c r="H656" s="5">
        <v>101287</v>
      </c>
      <c r="I656" s="5">
        <v>100000</v>
      </c>
      <c r="J656" s="5">
        <v>106523</v>
      </c>
      <c r="K656" s="123">
        <f t="shared" si="10"/>
        <v>93684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>
      <c r="A657" s="4" t="s">
        <v>66</v>
      </c>
      <c r="B657" s="5">
        <v>251</v>
      </c>
      <c r="C657" s="5" t="s">
        <v>24</v>
      </c>
      <c r="D657" s="5">
        <v>15</v>
      </c>
      <c r="E657" s="5" t="s">
        <v>8</v>
      </c>
      <c r="F657" s="5">
        <v>51</v>
      </c>
      <c r="G657" s="5">
        <v>136833</v>
      </c>
      <c r="H657" s="5">
        <v>93958</v>
      </c>
      <c r="I657" s="5">
        <v>115843</v>
      </c>
      <c r="J657" s="5">
        <v>113242</v>
      </c>
      <c r="K657" s="123">
        <f t="shared" si="10"/>
        <v>114969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>
      <c r="A658" s="4" t="s">
        <v>66</v>
      </c>
      <c r="B658" s="5">
        <v>251</v>
      </c>
      <c r="C658" s="5" t="s">
        <v>25</v>
      </c>
      <c r="D658" s="5">
        <v>137</v>
      </c>
      <c r="E658" s="5" t="s">
        <v>8</v>
      </c>
      <c r="F658" s="5">
        <v>51</v>
      </c>
      <c r="G658" s="7"/>
      <c r="H658" s="7"/>
      <c r="I658" s="7"/>
      <c r="J658" s="7"/>
      <c r="K658" s="123" t="str">
        <f t="shared" si="10"/>
        <v xml:space="preserve"> 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>
      <c r="A659" s="4" t="s">
        <v>67</v>
      </c>
      <c r="B659" s="5">
        <v>181</v>
      </c>
      <c r="C659" s="5" t="s">
        <v>7</v>
      </c>
      <c r="D659" s="5">
        <v>486</v>
      </c>
      <c r="E659" s="5" t="s">
        <v>8</v>
      </c>
      <c r="F659" s="5">
        <v>51</v>
      </c>
      <c r="G659" s="5">
        <v>95000</v>
      </c>
      <c r="H659" s="5">
        <v>95000</v>
      </c>
      <c r="I659" s="5">
        <v>95000</v>
      </c>
      <c r="J659" s="5">
        <v>95000</v>
      </c>
      <c r="K659" s="123">
        <f t="shared" si="10"/>
        <v>95000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>
      <c r="A660" s="4" t="s">
        <v>67</v>
      </c>
      <c r="B660" s="5">
        <v>181</v>
      </c>
      <c r="C660" s="5" t="s">
        <v>10</v>
      </c>
      <c r="D660" s="5">
        <v>176</v>
      </c>
      <c r="E660" s="5" t="s">
        <v>8</v>
      </c>
      <c r="F660" s="5">
        <v>51</v>
      </c>
      <c r="G660" s="5">
        <v>21482</v>
      </c>
      <c r="H660" s="5">
        <v>30332</v>
      </c>
      <c r="I660" s="5">
        <v>30300</v>
      </c>
      <c r="J660" s="5">
        <v>30300</v>
      </c>
      <c r="K660" s="123">
        <f t="shared" si="10"/>
        <v>28103.5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>
      <c r="A661" s="4" t="s">
        <v>67</v>
      </c>
      <c r="B661" s="5">
        <v>181</v>
      </c>
      <c r="C661" s="5" t="s">
        <v>12</v>
      </c>
      <c r="D661" s="5">
        <v>125</v>
      </c>
      <c r="E661" s="5" t="s">
        <v>8</v>
      </c>
      <c r="F661" s="5">
        <v>51</v>
      </c>
      <c r="G661" s="5">
        <v>190000</v>
      </c>
      <c r="H661" s="5">
        <v>190000</v>
      </c>
      <c r="I661" s="5">
        <v>192000</v>
      </c>
      <c r="J661" s="5">
        <v>192000</v>
      </c>
      <c r="K661" s="123">
        <f t="shared" si="10"/>
        <v>191000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>
      <c r="A662" s="4" t="s">
        <v>67</v>
      </c>
      <c r="B662" s="5">
        <v>181</v>
      </c>
      <c r="C662" s="5" t="s">
        <v>13</v>
      </c>
      <c r="D662" s="5">
        <v>191</v>
      </c>
      <c r="E662" s="5" t="s">
        <v>8</v>
      </c>
      <c r="F662" s="5">
        <v>51</v>
      </c>
      <c r="G662" s="5">
        <v>250</v>
      </c>
      <c r="H662" s="5">
        <v>250</v>
      </c>
      <c r="I662" s="5">
        <v>250</v>
      </c>
      <c r="J662" s="5">
        <v>250</v>
      </c>
      <c r="K662" s="123">
        <f t="shared" si="10"/>
        <v>250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>
      <c r="A663" s="4" t="s">
        <v>67</v>
      </c>
      <c r="B663" s="5">
        <v>181</v>
      </c>
      <c r="C663" s="5" t="s">
        <v>14</v>
      </c>
      <c r="D663" s="5">
        <v>195</v>
      </c>
      <c r="E663" s="5" t="s">
        <v>8</v>
      </c>
      <c r="F663" s="5">
        <v>51</v>
      </c>
      <c r="G663" s="7"/>
      <c r="H663" s="7"/>
      <c r="I663" s="7"/>
      <c r="J663" s="7"/>
      <c r="K663" s="123" t="str">
        <f t="shared" si="10"/>
        <v xml:space="preserve"> 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>
      <c r="A664" s="4" t="s">
        <v>67</v>
      </c>
      <c r="B664" s="5">
        <v>181</v>
      </c>
      <c r="C664" s="5" t="s">
        <v>15</v>
      </c>
      <c r="D664" s="5">
        <v>242</v>
      </c>
      <c r="E664" s="5" t="s">
        <v>8</v>
      </c>
      <c r="F664" s="5">
        <v>51</v>
      </c>
      <c r="G664" s="5">
        <v>57754</v>
      </c>
      <c r="H664" s="5">
        <v>83170</v>
      </c>
      <c r="I664" s="5">
        <v>125000</v>
      </c>
      <c r="J664" s="5">
        <v>78600</v>
      </c>
      <c r="K664" s="123">
        <f t="shared" si="10"/>
        <v>86131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>
      <c r="A665" s="4" t="s">
        <v>67</v>
      </c>
      <c r="B665" s="5">
        <v>181</v>
      </c>
      <c r="C665" s="5" t="s">
        <v>16</v>
      </c>
      <c r="D665" s="5">
        <v>201</v>
      </c>
      <c r="E665" s="5" t="s">
        <v>8</v>
      </c>
      <c r="F665" s="5">
        <v>51</v>
      </c>
      <c r="G665" s="7"/>
      <c r="H665" s="7"/>
      <c r="I665" s="7"/>
      <c r="J665" s="7"/>
      <c r="K665" s="123" t="str">
        <f t="shared" si="10"/>
        <v xml:space="preserve"> 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>
      <c r="A666" s="4" t="s">
        <v>67</v>
      </c>
      <c r="B666" s="5">
        <v>181</v>
      </c>
      <c r="C666" s="5" t="s">
        <v>17</v>
      </c>
      <c r="D666" s="5">
        <v>56</v>
      </c>
      <c r="E666" s="5" t="s">
        <v>8</v>
      </c>
      <c r="F666" s="5">
        <v>51</v>
      </c>
      <c r="G666" s="5">
        <v>915366</v>
      </c>
      <c r="H666" s="5">
        <v>1484839</v>
      </c>
      <c r="I666" s="5">
        <v>952600</v>
      </c>
      <c r="J666" s="5">
        <v>496000</v>
      </c>
      <c r="K666" s="123">
        <f t="shared" si="10"/>
        <v>962201.25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>
      <c r="A667" s="4" t="s">
        <v>67</v>
      </c>
      <c r="B667" s="5">
        <v>181</v>
      </c>
      <c r="C667" s="5" t="s">
        <v>18</v>
      </c>
      <c r="D667" s="5">
        <v>79</v>
      </c>
      <c r="E667" s="5" t="s">
        <v>8</v>
      </c>
      <c r="F667" s="5">
        <v>51</v>
      </c>
      <c r="G667" s="5">
        <v>27710</v>
      </c>
      <c r="H667" s="5">
        <v>62612</v>
      </c>
      <c r="I667" s="5">
        <v>43800</v>
      </c>
      <c r="J667" s="5">
        <v>37000</v>
      </c>
      <c r="K667" s="123">
        <f t="shared" si="10"/>
        <v>42780.5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>
      <c r="A668" s="4" t="s">
        <v>67</v>
      </c>
      <c r="B668" s="5">
        <v>181</v>
      </c>
      <c r="C668" s="5" t="s">
        <v>19</v>
      </c>
      <c r="D668" s="5">
        <v>197</v>
      </c>
      <c r="E668" s="5" t="s">
        <v>8</v>
      </c>
      <c r="F668" s="5">
        <v>51</v>
      </c>
      <c r="G668" s="7"/>
      <c r="H668" s="7"/>
      <c r="I668" s="7"/>
      <c r="J668" s="7"/>
      <c r="K668" s="123" t="str">
        <f t="shared" si="10"/>
        <v xml:space="preserve"> 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>
      <c r="A669" s="4" t="s">
        <v>67</v>
      </c>
      <c r="B669" s="5">
        <v>181</v>
      </c>
      <c r="C669" s="5" t="s">
        <v>20</v>
      </c>
      <c r="D669" s="5">
        <v>489</v>
      </c>
      <c r="E669" s="5" t="s">
        <v>8</v>
      </c>
      <c r="F669" s="5">
        <v>51</v>
      </c>
      <c r="G669" s="7"/>
      <c r="H669" s="7"/>
      <c r="I669" s="7"/>
      <c r="J669" s="7"/>
      <c r="K669" s="123" t="str">
        <f t="shared" si="10"/>
        <v xml:space="preserve"> 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>
      <c r="A670" s="4" t="s">
        <v>67</v>
      </c>
      <c r="B670" s="5">
        <v>181</v>
      </c>
      <c r="C670" s="5" t="s">
        <v>21</v>
      </c>
      <c r="D670" s="5">
        <v>27</v>
      </c>
      <c r="E670" s="5" t="s">
        <v>8</v>
      </c>
      <c r="F670" s="5">
        <v>51</v>
      </c>
      <c r="G670" s="5">
        <v>700</v>
      </c>
      <c r="H670" s="5">
        <v>600</v>
      </c>
      <c r="I670" s="5">
        <v>600</v>
      </c>
      <c r="J670" s="5">
        <v>600</v>
      </c>
      <c r="K670" s="123">
        <f t="shared" si="10"/>
        <v>625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>
      <c r="A671" s="4" t="s">
        <v>67</v>
      </c>
      <c r="B671" s="5">
        <v>181</v>
      </c>
      <c r="C671" s="5" t="s">
        <v>22</v>
      </c>
      <c r="D671" s="5">
        <v>83</v>
      </c>
      <c r="E671" s="5" t="s">
        <v>8</v>
      </c>
      <c r="F671" s="5">
        <v>51</v>
      </c>
      <c r="G671" s="5">
        <v>38087</v>
      </c>
      <c r="H671" s="5">
        <v>101248</v>
      </c>
      <c r="I671" s="5">
        <v>76200</v>
      </c>
      <c r="J671" s="5">
        <v>75000</v>
      </c>
      <c r="K671" s="123">
        <f t="shared" si="10"/>
        <v>72633.75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>
      <c r="A672" s="4" t="s">
        <v>67</v>
      </c>
      <c r="B672" s="5">
        <v>181</v>
      </c>
      <c r="C672" s="5" t="s">
        <v>23</v>
      </c>
      <c r="D672" s="5">
        <v>122</v>
      </c>
      <c r="E672" s="5" t="s">
        <v>8</v>
      </c>
      <c r="F672" s="5">
        <v>51</v>
      </c>
      <c r="G672" s="5">
        <v>1700</v>
      </c>
      <c r="H672" s="5">
        <v>1700</v>
      </c>
      <c r="I672" s="5">
        <v>1800</v>
      </c>
      <c r="J672" s="5">
        <v>1800</v>
      </c>
      <c r="K672" s="123">
        <f t="shared" si="10"/>
        <v>1750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>
      <c r="A673" s="4" t="s">
        <v>67</v>
      </c>
      <c r="B673" s="5">
        <v>181</v>
      </c>
      <c r="C673" s="5" t="s">
        <v>24</v>
      </c>
      <c r="D673" s="5">
        <v>15</v>
      </c>
      <c r="E673" s="5" t="s">
        <v>8</v>
      </c>
      <c r="F673" s="5">
        <v>51</v>
      </c>
      <c r="G673" s="5">
        <v>229089</v>
      </c>
      <c r="H673" s="5">
        <v>241924</v>
      </c>
      <c r="I673" s="5">
        <v>149110</v>
      </c>
      <c r="J673" s="5">
        <v>31000</v>
      </c>
      <c r="K673" s="123">
        <f t="shared" si="10"/>
        <v>162780.75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>
      <c r="A674" s="4" t="s">
        <v>67</v>
      </c>
      <c r="B674" s="5">
        <v>181</v>
      </c>
      <c r="C674" s="5" t="s">
        <v>25</v>
      </c>
      <c r="D674" s="5">
        <v>137</v>
      </c>
      <c r="E674" s="5" t="s">
        <v>8</v>
      </c>
      <c r="F674" s="5">
        <v>51</v>
      </c>
      <c r="G674" s="7"/>
      <c r="H674" s="7"/>
      <c r="I674" s="7"/>
      <c r="J674" s="7"/>
      <c r="K674" s="123" t="str">
        <f t="shared" si="10"/>
        <v xml:space="preserve"> 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674"/>
  <sheetViews>
    <sheetView showGridLines="0" workbookViewId="0"/>
  </sheetViews>
  <sheetFormatPr defaultRowHeight="15"/>
  <cols>
    <col min="1" max="1" width="9.85546875" customWidth="1"/>
    <col min="2" max="2" width="0" hidden="1" customWidth="1"/>
    <col min="3" max="3" width="12.85546875" customWidth="1"/>
    <col min="4" max="4" width="0" hidden="1" customWidth="1"/>
    <col min="5" max="5" width="16.7109375" customWidth="1"/>
    <col min="6" max="6" width="0" hidden="1" customWidth="1"/>
    <col min="11" max="11" width="13.5703125" customWidth="1"/>
    <col min="12" max="12" width="31.5703125" customWidth="1"/>
    <col min="13" max="13" width="16.28515625" customWidth="1"/>
    <col min="14" max="15" width="11" customWidth="1"/>
    <col min="16" max="16" width="10.28515625" customWidth="1"/>
    <col min="17" max="17" width="13.42578125" customWidth="1"/>
    <col min="18" max="18" width="21.7109375" customWidth="1"/>
    <col min="19" max="19" width="9" customWidth="1"/>
    <col min="20" max="20" width="11" customWidth="1"/>
    <col min="21" max="21" width="12" customWidth="1"/>
    <col min="22" max="22" width="11.7109375" customWidth="1"/>
    <col min="23" max="23" width="11" customWidth="1"/>
    <col min="24" max="24" width="11.140625" customWidth="1"/>
    <col min="25" max="25" width="12" customWidth="1"/>
    <col min="26" max="26" width="15" customWidth="1"/>
    <col min="27" max="28" width="11" customWidth="1"/>
    <col min="29" max="29" width="12" customWidth="1"/>
    <col min="30" max="30" width="22.140625" customWidth="1"/>
    <col min="31" max="31" width="11.7109375" customWidth="1"/>
    <col min="32" max="32" width="22.140625" customWidth="1"/>
    <col min="33" max="33" width="11.5703125" customWidth="1"/>
    <col min="34" max="34" width="22.140625" customWidth="1"/>
    <col min="35" max="35" width="11.5703125" customWidth="1"/>
    <col min="36" max="36" width="22.140625" customWidth="1"/>
    <col min="37" max="37" width="11.5703125" customWidth="1"/>
    <col min="38" max="38" width="22.140625" customWidth="1"/>
    <col min="39" max="39" width="15" customWidth="1"/>
    <col min="40" max="40" width="22.140625" customWidth="1"/>
    <col min="41" max="41" width="11.5703125" customWidth="1"/>
    <col min="42" max="42" width="22.140625" customWidth="1"/>
    <col min="43" max="43" width="11.5703125" customWidth="1"/>
    <col min="44" max="44" width="22.140625" customWidth="1"/>
    <col min="45" max="45" width="16.5703125" customWidth="1"/>
    <col min="46" max="46" width="27.140625" customWidth="1"/>
  </cols>
  <sheetData>
    <row r="1" spans="1:29" ht="18.75">
      <c r="A1" s="50" t="s">
        <v>141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>
        <v>2005</v>
      </c>
      <c r="H2" s="2">
        <v>2006</v>
      </c>
      <c r="I2" s="2">
        <v>2007</v>
      </c>
      <c r="J2" s="2">
        <v>2008</v>
      </c>
      <c r="K2" s="122" t="s">
        <v>305</v>
      </c>
      <c r="L2" s="26" t="s">
        <v>306</v>
      </c>
      <c r="M2" s="26" t="s">
        <v>9</v>
      </c>
    </row>
    <row r="3" spans="1:29">
      <c r="A3" s="4" t="s">
        <v>6</v>
      </c>
      <c r="B3" s="5">
        <v>7</v>
      </c>
      <c r="C3" s="5" t="s">
        <v>7</v>
      </c>
      <c r="D3" s="5">
        <v>486</v>
      </c>
      <c r="E3" s="5" t="s">
        <v>68</v>
      </c>
      <c r="F3" s="5">
        <v>31</v>
      </c>
      <c r="G3" s="5">
        <v>31000</v>
      </c>
      <c r="H3" s="5">
        <v>31000</v>
      </c>
      <c r="I3" s="5">
        <v>31000</v>
      </c>
      <c r="J3" s="5">
        <v>31000</v>
      </c>
      <c r="K3" s="123">
        <f>IF(ISERROR(AVERAGE(G3:J3))," ",AVERAGE(G3:J3))</f>
        <v>31000</v>
      </c>
      <c r="L3" s="26" t="s">
        <v>11</v>
      </c>
      <c r="M3" t="s">
        <v>7</v>
      </c>
      <c r="N3" t="s">
        <v>10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</row>
    <row r="4" spans="1:29">
      <c r="A4" s="4" t="s">
        <v>6</v>
      </c>
      <c r="B4" s="5">
        <v>7</v>
      </c>
      <c r="C4" s="5" t="s">
        <v>10</v>
      </c>
      <c r="D4" s="5">
        <v>176</v>
      </c>
      <c r="E4" s="5" t="s">
        <v>68</v>
      </c>
      <c r="F4" s="5">
        <v>31</v>
      </c>
      <c r="G4" s="5">
        <v>351560</v>
      </c>
      <c r="H4" s="5">
        <v>370000</v>
      </c>
      <c r="I4" s="5">
        <v>420286</v>
      </c>
      <c r="J4" s="5">
        <v>375007</v>
      </c>
      <c r="K4" s="123">
        <f t="shared" ref="K4:K67" si="0">IF(ISERROR(AVERAGE(G4:J4))," ",AVERAGE(G4:J4))</f>
        <v>379213.25</v>
      </c>
      <c r="L4" s="6" t="s">
        <v>6</v>
      </c>
      <c r="M4" s="27">
        <v>31000</v>
      </c>
      <c r="N4" s="27">
        <v>379213.25</v>
      </c>
      <c r="O4" s="27">
        <v>757021.25</v>
      </c>
      <c r="P4" s="27">
        <v>0</v>
      </c>
      <c r="Q4" s="27">
        <v>0</v>
      </c>
      <c r="R4" s="27">
        <v>210650</v>
      </c>
      <c r="S4" s="27">
        <v>0</v>
      </c>
      <c r="T4" s="27">
        <v>1073512.5</v>
      </c>
      <c r="U4" s="27">
        <v>257343.5</v>
      </c>
      <c r="V4" s="27">
        <v>0</v>
      </c>
      <c r="W4" s="27">
        <v>0</v>
      </c>
      <c r="X4" s="27">
        <v>12740</v>
      </c>
      <c r="Y4" s="27">
        <v>0</v>
      </c>
      <c r="Z4" s="27">
        <v>142835.75</v>
      </c>
      <c r="AA4" s="27">
        <v>2450</v>
      </c>
      <c r="AB4" s="27">
        <v>0</v>
      </c>
      <c r="AC4" s="27">
        <v>2866766.25</v>
      </c>
    </row>
    <row r="5" spans="1:29">
      <c r="A5" s="4" t="s">
        <v>6</v>
      </c>
      <c r="B5" s="5">
        <v>7</v>
      </c>
      <c r="C5" s="5" t="s">
        <v>12</v>
      </c>
      <c r="D5" s="5">
        <v>125</v>
      </c>
      <c r="E5" s="5" t="s">
        <v>68</v>
      </c>
      <c r="F5" s="5">
        <v>31</v>
      </c>
      <c r="G5" s="5">
        <v>748647</v>
      </c>
      <c r="H5" s="5">
        <v>757000</v>
      </c>
      <c r="I5" s="5">
        <v>843271</v>
      </c>
      <c r="J5" s="5">
        <v>679167</v>
      </c>
      <c r="K5" s="123">
        <f t="shared" si="0"/>
        <v>757021.25</v>
      </c>
      <c r="L5" s="6" t="s">
        <v>27</v>
      </c>
      <c r="M5" s="27">
        <v>2637.5</v>
      </c>
      <c r="N5" s="27">
        <v>141019</v>
      </c>
      <c r="O5" s="27">
        <v>186555.5</v>
      </c>
      <c r="P5" s="27">
        <v>0</v>
      </c>
      <c r="Q5" s="27">
        <v>0</v>
      </c>
      <c r="R5" s="27">
        <v>123933.25</v>
      </c>
      <c r="S5" s="27">
        <v>0</v>
      </c>
      <c r="T5" s="27">
        <v>698314.5</v>
      </c>
      <c r="U5" s="27">
        <v>42624.75</v>
      </c>
      <c r="V5" s="27">
        <v>0</v>
      </c>
      <c r="W5" s="27">
        <v>0</v>
      </c>
      <c r="X5" s="27">
        <v>29541</v>
      </c>
      <c r="Y5" s="27">
        <v>156820.25</v>
      </c>
      <c r="Z5" s="27">
        <v>22982.5</v>
      </c>
      <c r="AA5" s="27">
        <v>0</v>
      </c>
      <c r="AB5" s="27">
        <v>183181.75</v>
      </c>
      <c r="AC5" s="27">
        <v>1587610</v>
      </c>
    </row>
    <row r="6" spans="1:29">
      <c r="A6" s="4" t="s">
        <v>6</v>
      </c>
      <c r="B6" s="5">
        <v>7</v>
      </c>
      <c r="C6" s="5" t="s">
        <v>13</v>
      </c>
      <c r="D6" s="5">
        <v>191</v>
      </c>
      <c r="E6" s="5" t="s">
        <v>68</v>
      </c>
      <c r="F6" s="5">
        <v>31</v>
      </c>
      <c r="G6" s="7"/>
      <c r="H6" s="7"/>
      <c r="I6" s="7"/>
      <c r="J6" s="7"/>
      <c r="K6" s="123" t="str">
        <f t="shared" si="0"/>
        <v xml:space="preserve"> </v>
      </c>
      <c r="L6" s="6" t="s">
        <v>28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600</v>
      </c>
      <c r="S6" s="27">
        <v>0</v>
      </c>
      <c r="T6" s="27">
        <v>41125</v>
      </c>
      <c r="U6" s="27">
        <v>1025</v>
      </c>
      <c r="V6" s="27">
        <v>0</v>
      </c>
      <c r="W6" s="27">
        <v>0</v>
      </c>
      <c r="X6" s="27">
        <v>0</v>
      </c>
      <c r="Y6" s="27">
        <v>25625</v>
      </c>
      <c r="Z6" s="27">
        <v>0</v>
      </c>
      <c r="AA6" s="27">
        <v>375</v>
      </c>
      <c r="AB6" s="27">
        <v>0</v>
      </c>
      <c r="AC6" s="27">
        <v>68750</v>
      </c>
    </row>
    <row r="7" spans="1:29">
      <c r="A7" s="4" t="s">
        <v>6</v>
      </c>
      <c r="B7" s="5">
        <v>7</v>
      </c>
      <c r="C7" s="5" t="s">
        <v>14</v>
      </c>
      <c r="D7" s="5">
        <v>195</v>
      </c>
      <c r="E7" s="5" t="s">
        <v>68</v>
      </c>
      <c r="F7" s="5">
        <v>31</v>
      </c>
      <c r="G7" s="7"/>
      <c r="H7" s="7"/>
      <c r="I7" s="7"/>
      <c r="J7" s="7"/>
      <c r="K7" s="123" t="str">
        <f t="shared" si="0"/>
        <v xml:space="preserve"> </v>
      </c>
      <c r="L7" s="6" t="s">
        <v>29</v>
      </c>
      <c r="M7" s="27">
        <v>0</v>
      </c>
      <c r="N7" s="27">
        <v>0</v>
      </c>
      <c r="O7" s="27">
        <v>1500</v>
      </c>
      <c r="P7" s="27">
        <v>0</v>
      </c>
      <c r="Q7" s="27">
        <v>762796.25</v>
      </c>
      <c r="R7" s="27">
        <v>357592.75</v>
      </c>
      <c r="S7" s="27">
        <v>0</v>
      </c>
      <c r="T7" s="27">
        <v>492131</v>
      </c>
      <c r="U7" s="27">
        <v>1323295</v>
      </c>
      <c r="V7" s="27">
        <v>0</v>
      </c>
      <c r="W7" s="27">
        <v>0</v>
      </c>
      <c r="X7" s="27">
        <v>51171</v>
      </c>
      <c r="Y7" s="27">
        <v>1565550.75</v>
      </c>
      <c r="Z7" s="27">
        <v>7201.5</v>
      </c>
      <c r="AA7" s="27">
        <v>0</v>
      </c>
      <c r="AB7" s="27">
        <v>2786</v>
      </c>
      <c r="AC7" s="27">
        <v>4564024.25</v>
      </c>
    </row>
    <row r="8" spans="1:29">
      <c r="A8" s="4" t="s">
        <v>6</v>
      </c>
      <c r="B8" s="5">
        <v>7</v>
      </c>
      <c r="C8" s="5" t="s">
        <v>15</v>
      </c>
      <c r="D8" s="5">
        <v>242</v>
      </c>
      <c r="E8" s="5" t="s">
        <v>68</v>
      </c>
      <c r="F8" s="5">
        <v>31</v>
      </c>
      <c r="G8" s="5">
        <v>181778</v>
      </c>
      <c r="H8" s="5">
        <v>170000</v>
      </c>
      <c r="I8" s="5">
        <v>231741</v>
      </c>
      <c r="J8" s="5">
        <v>259081</v>
      </c>
      <c r="K8" s="123">
        <f t="shared" si="0"/>
        <v>210650</v>
      </c>
      <c r="L8" s="6" t="s">
        <v>30</v>
      </c>
      <c r="M8" s="27">
        <v>333750</v>
      </c>
      <c r="N8" s="27">
        <v>241250</v>
      </c>
      <c r="O8" s="27">
        <v>70500</v>
      </c>
      <c r="P8" s="27">
        <v>0</v>
      </c>
      <c r="Q8" s="27">
        <v>0</v>
      </c>
      <c r="R8" s="27">
        <v>12625</v>
      </c>
      <c r="S8" s="27">
        <v>0</v>
      </c>
      <c r="T8" s="27">
        <v>115250</v>
      </c>
      <c r="U8" s="27">
        <v>9625</v>
      </c>
      <c r="V8" s="27">
        <v>2000</v>
      </c>
      <c r="W8" s="27">
        <v>0</v>
      </c>
      <c r="X8" s="27">
        <v>20500</v>
      </c>
      <c r="Y8" s="27">
        <v>63000</v>
      </c>
      <c r="Z8" s="27">
        <v>129250</v>
      </c>
      <c r="AA8" s="27">
        <v>9875</v>
      </c>
      <c r="AB8" s="27">
        <v>1700</v>
      </c>
      <c r="AC8" s="27">
        <v>1009325</v>
      </c>
    </row>
    <row r="9" spans="1:29">
      <c r="A9" s="4" t="s">
        <v>6</v>
      </c>
      <c r="B9" s="5">
        <v>7</v>
      </c>
      <c r="C9" s="5" t="s">
        <v>16</v>
      </c>
      <c r="D9" s="5">
        <v>201</v>
      </c>
      <c r="E9" s="5" t="s">
        <v>68</v>
      </c>
      <c r="F9" s="5">
        <v>31</v>
      </c>
      <c r="G9" s="7"/>
      <c r="H9" s="7"/>
      <c r="I9" s="7"/>
      <c r="J9" s="7"/>
      <c r="K9" s="123" t="str">
        <f t="shared" si="0"/>
        <v xml:space="preserve"> </v>
      </c>
      <c r="L9" s="6" t="s">
        <v>31</v>
      </c>
      <c r="M9" s="27">
        <v>85626.25</v>
      </c>
      <c r="N9" s="27">
        <v>276250</v>
      </c>
      <c r="O9" s="27">
        <v>366250</v>
      </c>
      <c r="P9" s="27">
        <v>0</v>
      </c>
      <c r="Q9" s="27">
        <v>101251.75</v>
      </c>
      <c r="R9" s="27">
        <v>303944.25</v>
      </c>
      <c r="S9" s="27">
        <v>0</v>
      </c>
      <c r="T9" s="27">
        <v>607500</v>
      </c>
      <c r="U9" s="27">
        <v>53000</v>
      </c>
      <c r="V9" s="27">
        <v>0</v>
      </c>
      <c r="W9" s="27">
        <v>254706.5</v>
      </c>
      <c r="X9" s="27">
        <v>48750</v>
      </c>
      <c r="Y9" s="27">
        <v>507852</v>
      </c>
      <c r="Z9" s="27">
        <v>49250</v>
      </c>
      <c r="AA9" s="27">
        <v>300</v>
      </c>
      <c r="AB9" s="27">
        <v>46250</v>
      </c>
      <c r="AC9" s="27">
        <v>2700930.75</v>
      </c>
    </row>
    <row r="10" spans="1:29">
      <c r="A10" s="4" t="s">
        <v>6</v>
      </c>
      <c r="B10" s="5">
        <v>7</v>
      </c>
      <c r="C10" s="5" t="s">
        <v>17</v>
      </c>
      <c r="D10" s="5">
        <v>56</v>
      </c>
      <c r="E10" s="5" t="s">
        <v>68</v>
      </c>
      <c r="F10" s="5">
        <v>31</v>
      </c>
      <c r="G10" s="5">
        <v>1090250</v>
      </c>
      <c r="H10" s="5">
        <v>1110000</v>
      </c>
      <c r="I10" s="5">
        <v>1209857</v>
      </c>
      <c r="J10" s="5">
        <v>883943</v>
      </c>
      <c r="K10" s="123">
        <f t="shared" si="0"/>
        <v>1073512.5</v>
      </c>
      <c r="L10" s="6" t="s">
        <v>32</v>
      </c>
      <c r="M10" s="27">
        <v>19075</v>
      </c>
      <c r="N10" s="27">
        <v>0</v>
      </c>
      <c r="O10" s="27">
        <v>196633.25</v>
      </c>
      <c r="P10" s="27">
        <v>0</v>
      </c>
      <c r="Q10" s="27">
        <v>0</v>
      </c>
      <c r="R10" s="27">
        <v>148968.75</v>
      </c>
      <c r="S10" s="27">
        <v>0</v>
      </c>
      <c r="T10" s="27">
        <v>156776.75</v>
      </c>
      <c r="U10" s="27">
        <v>10000</v>
      </c>
      <c r="V10" s="27">
        <v>0</v>
      </c>
      <c r="W10" s="27">
        <v>28100</v>
      </c>
      <c r="X10" s="27">
        <v>24594.25</v>
      </c>
      <c r="Y10" s="27">
        <v>47497.5</v>
      </c>
      <c r="Z10" s="27">
        <v>0</v>
      </c>
      <c r="AA10" s="27">
        <v>0</v>
      </c>
      <c r="AB10" s="27">
        <v>53500</v>
      </c>
      <c r="AC10" s="27">
        <v>685145.5</v>
      </c>
    </row>
    <row r="11" spans="1:29">
      <c r="A11" s="4" t="s">
        <v>6</v>
      </c>
      <c r="B11" s="5">
        <v>7</v>
      </c>
      <c r="C11" s="5" t="s">
        <v>18</v>
      </c>
      <c r="D11" s="5">
        <v>79</v>
      </c>
      <c r="E11" s="5" t="s">
        <v>68</v>
      </c>
      <c r="F11" s="5">
        <v>31</v>
      </c>
      <c r="G11" s="5">
        <v>352710</v>
      </c>
      <c r="H11" s="5">
        <v>355000</v>
      </c>
      <c r="I11" s="5">
        <v>207194</v>
      </c>
      <c r="J11" s="5">
        <v>114470</v>
      </c>
      <c r="K11" s="123">
        <f t="shared" si="0"/>
        <v>257343.5</v>
      </c>
      <c r="L11" s="6" t="s">
        <v>33</v>
      </c>
      <c r="M11" s="27">
        <v>0</v>
      </c>
      <c r="N11" s="27">
        <v>136246.5</v>
      </c>
      <c r="O11" s="27">
        <v>25250</v>
      </c>
      <c r="P11" s="27">
        <v>0</v>
      </c>
      <c r="Q11" s="27">
        <v>0</v>
      </c>
      <c r="R11" s="27">
        <v>464093.75</v>
      </c>
      <c r="S11" s="27">
        <v>0</v>
      </c>
      <c r="T11" s="27">
        <v>197895.75</v>
      </c>
      <c r="U11" s="27">
        <v>980030.25</v>
      </c>
      <c r="V11" s="27">
        <v>0</v>
      </c>
      <c r="W11" s="27">
        <v>0</v>
      </c>
      <c r="X11" s="27">
        <v>95379.25</v>
      </c>
      <c r="Y11" s="27">
        <v>873557</v>
      </c>
      <c r="Z11" s="27">
        <v>26375</v>
      </c>
      <c r="AA11" s="27">
        <v>3191.75</v>
      </c>
      <c r="AB11" s="27">
        <v>32750</v>
      </c>
      <c r="AC11" s="27">
        <v>2834769.25</v>
      </c>
    </row>
    <row r="12" spans="1:29">
      <c r="A12" s="4" t="s">
        <v>6</v>
      </c>
      <c r="B12" s="5">
        <v>7</v>
      </c>
      <c r="C12" s="5" t="s">
        <v>19</v>
      </c>
      <c r="D12" s="5">
        <v>197</v>
      </c>
      <c r="E12" s="5" t="s">
        <v>68</v>
      </c>
      <c r="F12" s="5">
        <v>31</v>
      </c>
      <c r="G12" s="7"/>
      <c r="H12" s="7"/>
      <c r="I12" s="7"/>
      <c r="J12" s="7"/>
      <c r="K12" s="123" t="str">
        <f t="shared" si="0"/>
        <v xml:space="preserve"> </v>
      </c>
      <c r="L12" s="6" t="s">
        <v>34</v>
      </c>
      <c r="M12" s="27">
        <v>11000</v>
      </c>
      <c r="N12" s="27">
        <v>4525</v>
      </c>
      <c r="O12" s="27">
        <v>106250</v>
      </c>
      <c r="P12" s="27">
        <v>0</v>
      </c>
      <c r="Q12" s="27">
        <v>0</v>
      </c>
      <c r="R12" s="27">
        <v>40000</v>
      </c>
      <c r="S12" s="27">
        <v>0</v>
      </c>
      <c r="T12" s="27">
        <v>10062.5</v>
      </c>
      <c r="U12" s="27">
        <v>11675</v>
      </c>
      <c r="V12" s="27">
        <v>0</v>
      </c>
      <c r="W12" s="27">
        <v>8525</v>
      </c>
      <c r="X12" s="27">
        <v>1850</v>
      </c>
      <c r="Y12" s="27">
        <v>0</v>
      </c>
      <c r="Z12" s="27">
        <v>845</v>
      </c>
      <c r="AA12" s="27">
        <v>0</v>
      </c>
      <c r="AB12" s="27">
        <v>2425</v>
      </c>
      <c r="AC12" s="27">
        <v>197157.5</v>
      </c>
    </row>
    <row r="13" spans="1:29">
      <c r="A13" s="4" t="s">
        <v>6</v>
      </c>
      <c r="B13" s="5">
        <v>7</v>
      </c>
      <c r="C13" s="5" t="s">
        <v>20</v>
      </c>
      <c r="D13" s="5">
        <v>489</v>
      </c>
      <c r="E13" s="5" t="s">
        <v>68</v>
      </c>
      <c r="F13" s="5">
        <v>31</v>
      </c>
      <c r="G13" s="7"/>
      <c r="H13" s="7"/>
      <c r="I13" s="7"/>
      <c r="J13" s="7"/>
      <c r="K13" s="123" t="str">
        <f t="shared" si="0"/>
        <v xml:space="preserve"> </v>
      </c>
      <c r="L13" s="6" t="s">
        <v>35</v>
      </c>
      <c r="M13" s="27">
        <v>7694.75</v>
      </c>
      <c r="N13" s="27">
        <v>31178</v>
      </c>
      <c r="O13" s="27">
        <v>322681.75</v>
      </c>
      <c r="P13" s="27">
        <v>0</v>
      </c>
      <c r="Q13" s="27">
        <v>0</v>
      </c>
      <c r="R13" s="27">
        <v>69082.5</v>
      </c>
      <c r="S13" s="27">
        <v>0</v>
      </c>
      <c r="T13" s="27">
        <v>294843.5</v>
      </c>
      <c r="U13" s="27">
        <v>56376.5</v>
      </c>
      <c r="V13" s="27">
        <v>0</v>
      </c>
      <c r="W13" s="27">
        <v>384274</v>
      </c>
      <c r="X13" s="27">
        <v>369891.25</v>
      </c>
      <c r="Y13" s="27">
        <v>64459.75</v>
      </c>
      <c r="Z13" s="27">
        <v>23977.25</v>
      </c>
      <c r="AA13" s="27">
        <v>0</v>
      </c>
      <c r="AB13" s="27">
        <v>694347</v>
      </c>
      <c r="AC13" s="27">
        <v>2318806.25</v>
      </c>
    </row>
    <row r="14" spans="1:29">
      <c r="A14" s="4" t="s">
        <v>6</v>
      </c>
      <c r="B14" s="5">
        <v>7</v>
      </c>
      <c r="C14" s="5" t="s">
        <v>21</v>
      </c>
      <c r="D14" s="5">
        <v>27</v>
      </c>
      <c r="E14" s="5" t="s">
        <v>68</v>
      </c>
      <c r="F14" s="5">
        <v>31</v>
      </c>
      <c r="G14" s="5">
        <v>12397</v>
      </c>
      <c r="H14" s="5">
        <v>13000</v>
      </c>
      <c r="I14" s="5">
        <v>9012</v>
      </c>
      <c r="J14" s="5">
        <v>16551</v>
      </c>
      <c r="K14" s="123">
        <f t="shared" si="0"/>
        <v>12740</v>
      </c>
      <c r="L14" s="6" t="s">
        <v>36</v>
      </c>
      <c r="M14" s="27">
        <v>84217.25</v>
      </c>
      <c r="N14" s="27">
        <v>206589.75</v>
      </c>
      <c r="O14" s="27">
        <v>1855779.75</v>
      </c>
      <c r="P14" s="27">
        <v>0</v>
      </c>
      <c r="Q14" s="27">
        <v>118250</v>
      </c>
      <c r="R14" s="27">
        <v>474363.75</v>
      </c>
      <c r="S14" s="27">
        <v>0</v>
      </c>
      <c r="T14" s="27">
        <v>1483446.75</v>
      </c>
      <c r="U14" s="27">
        <v>56565.75</v>
      </c>
      <c r="V14" s="27">
        <v>9837</v>
      </c>
      <c r="W14" s="27">
        <v>267534.25</v>
      </c>
      <c r="X14" s="27">
        <v>418549.5</v>
      </c>
      <c r="Y14" s="27">
        <v>9447.75</v>
      </c>
      <c r="Z14" s="27">
        <v>46864</v>
      </c>
      <c r="AA14" s="27">
        <v>6743.5</v>
      </c>
      <c r="AB14" s="27">
        <v>19670.25</v>
      </c>
      <c r="AC14" s="27">
        <v>5057859.25</v>
      </c>
    </row>
    <row r="15" spans="1:29">
      <c r="A15" s="4" t="s">
        <v>6</v>
      </c>
      <c r="B15" s="5">
        <v>7</v>
      </c>
      <c r="C15" s="5" t="s">
        <v>22</v>
      </c>
      <c r="D15" s="5">
        <v>83</v>
      </c>
      <c r="E15" s="5" t="s">
        <v>68</v>
      </c>
      <c r="F15" s="5">
        <v>31</v>
      </c>
      <c r="G15" s="7"/>
      <c r="H15" s="7"/>
      <c r="I15" s="7"/>
      <c r="J15" s="7"/>
      <c r="K15" s="123" t="str">
        <f t="shared" si="0"/>
        <v xml:space="preserve"> </v>
      </c>
      <c r="L15" s="6" t="s">
        <v>37</v>
      </c>
      <c r="M15" s="27">
        <v>0</v>
      </c>
      <c r="N15" s="27">
        <v>5975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6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5981</v>
      </c>
    </row>
    <row r="16" spans="1:29">
      <c r="A16" s="4" t="s">
        <v>6</v>
      </c>
      <c r="B16" s="5">
        <v>7</v>
      </c>
      <c r="C16" s="5" t="s">
        <v>23</v>
      </c>
      <c r="D16" s="5">
        <v>122</v>
      </c>
      <c r="E16" s="5" t="s">
        <v>68</v>
      </c>
      <c r="F16" s="5">
        <v>31</v>
      </c>
      <c r="G16" s="5">
        <v>143805</v>
      </c>
      <c r="H16" s="5">
        <v>141000</v>
      </c>
      <c r="I16" s="5">
        <v>161262</v>
      </c>
      <c r="J16" s="5">
        <v>125276</v>
      </c>
      <c r="K16" s="123">
        <f t="shared" si="0"/>
        <v>142835.75</v>
      </c>
      <c r="L16" s="6" t="s">
        <v>38</v>
      </c>
      <c r="M16" s="27">
        <v>4500</v>
      </c>
      <c r="N16" s="27">
        <v>0</v>
      </c>
      <c r="O16" s="27">
        <v>18000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6100</v>
      </c>
      <c r="X16" s="27">
        <v>0</v>
      </c>
      <c r="Y16" s="27">
        <v>0</v>
      </c>
      <c r="Z16" s="27">
        <v>14000</v>
      </c>
      <c r="AA16" s="27">
        <v>0</v>
      </c>
      <c r="AB16" s="27">
        <v>0</v>
      </c>
      <c r="AC16" s="27">
        <v>42600</v>
      </c>
    </row>
    <row r="17" spans="1:29">
      <c r="A17" s="4" t="s">
        <v>6</v>
      </c>
      <c r="B17" s="5">
        <v>7</v>
      </c>
      <c r="C17" s="5" t="s">
        <v>24</v>
      </c>
      <c r="D17" s="5">
        <v>15</v>
      </c>
      <c r="E17" s="5" t="s">
        <v>68</v>
      </c>
      <c r="F17" s="5">
        <v>31</v>
      </c>
      <c r="G17" s="5">
        <v>2400</v>
      </c>
      <c r="H17" s="5">
        <v>2400</v>
      </c>
      <c r="I17" s="5">
        <v>2500</v>
      </c>
      <c r="J17" s="5">
        <v>2500</v>
      </c>
      <c r="K17" s="123">
        <f t="shared" si="0"/>
        <v>2450</v>
      </c>
      <c r="L17" s="6" t="s">
        <v>39</v>
      </c>
      <c r="M17" s="27">
        <v>0</v>
      </c>
      <c r="N17" s="27">
        <v>881.75</v>
      </c>
      <c r="O17" s="27">
        <v>0</v>
      </c>
      <c r="P17" s="27">
        <v>10201.5</v>
      </c>
      <c r="Q17" s="27">
        <v>0</v>
      </c>
      <c r="R17" s="27">
        <v>3986.5</v>
      </c>
      <c r="S17" s="27">
        <v>844.5</v>
      </c>
      <c r="T17" s="27">
        <v>18987.5</v>
      </c>
      <c r="U17" s="27">
        <v>80503.25</v>
      </c>
      <c r="V17" s="27">
        <v>0</v>
      </c>
      <c r="W17" s="27">
        <v>0</v>
      </c>
      <c r="X17" s="27">
        <v>0</v>
      </c>
      <c r="Y17" s="27">
        <v>267796</v>
      </c>
      <c r="Z17" s="27">
        <v>0</v>
      </c>
      <c r="AA17" s="27">
        <v>20234</v>
      </c>
      <c r="AB17" s="27">
        <v>0</v>
      </c>
      <c r="AC17" s="27">
        <v>403435</v>
      </c>
    </row>
    <row r="18" spans="1:29">
      <c r="A18" s="4" t="s">
        <v>6</v>
      </c>
      <c r="B18" s="5">
        <v>7</v>
      </c>
      <c r="C18" s="5" t="s">
        <v>25</v>
      </c>
      <c r="D18" s="5">
        <v>137</v>
      </c>
      <c r="E18" s="5" t="s">
        <v>68</v>
      </c>
      <c r="F18" s="5">
        <v>31</v>
      </c>
      <c r="G18" s="7"/>
      <c r="H18" s="7"/>
      <c r="I18" s="7"/>
      <c r="J18" s="7"/>
      <c r="K18" s="123" t="str">
        <f t="shared" si="0"/>
        <v xml:space="preserve"> </v>
      </c>
      <c r="L18" s="6" t="s">
        <v>40</v>
      </c>
      <c r="M18" s="27">
        <v>33132.5</v>
      </c>
      <c r="N18" s="27">
        <v>214869.25</v>
      </c>
      <c r="O18" s="27">
        <v>0</v>
      </c>
      <c r="P18" s="27">
        <v>209837.5</v>
      </c>
      <c r="Q18" s="27">
        <v>0</v>
      </c>
      <c r="R18" s="27">
        <v>35226.5</v>
      </c>
      <c r="S18" s="27">
        <v>96454.5</v>
      </c>
      <c r="T18" s="27">
        <v>1734537.75</v>
      </c>
      <c r="U18" s="27">
        <v>374827.25</v>
      </c>
      <c r="V18" s="27">
        <v>0</v>
      </c>
      <c r="W18" s="27">
        <v>0</v>
      </c>
      <c r="X18" s="27">
        <v>7940.5</v>
      </c>
      <c r="Y18" s="27">
        <v>1494527.25</v>
      </c>
      <c r="Z18" s="27">
        <v>54823.5</v>
      </c>
      <c r="AA18" s="27">
        <v>1482091.5</v>
      </c>
      <c r="AB18" s="27">
        <v>30952.75</v>
      </c>
      <c r="AC18" s="27">
        <v>5769220.75</v>
      </c>
    </row>
    <row r="19" spans="1:29">
      <c r="A19" s="4" t="s">
        <v>27</v>
      </c>
      <c r="B19" s="5">
        <v>53</v>
      </c>
      <c r="C19" s="5" t="s">
        <v>7</v>
      </c>
      <c r="D19" s="5">
        <v>486</v>
      </c>
      <c r="E19" s="5" t="s">
        <v>68</v>
      </c>
      <c r="F19" s="5">
        <v>31</v>
      </c>
      <c r="G19" s="5">
        <v>2600</v>
      </c>
      <c r="H19" s="5">
        <v>2600</v>
      </c>
      <c r="I19" s="5">
        <v>2650</v>
      </c>
      <c r="J19" s="5">
        <v>2700</v>
      </c>
      <c r="K19" s="123">
        <f t="shared" si="0"/>
        <v>2637.5</v>
      </c>
      <c r="L19" s="6" t="s">
        <v>41</v>
      </c>
      <c r="M19" s="27">
        <v>1950</v>
      </c>
      <c r="N19" s="27">
        <v>0</v>
      </c>
      <c r="O19" s="27">
        <v>46250</v>
      </c>
      <c r="P19" s="27">
        <v>0</v>
      </c>
      <c r="Q19" s="27">
        <v>0</v>
      </c>
      <c r="R19" s="27">
        <v>17000</v>
      </c>
      <c r="S19" s="27">
        <v>0</v>
      </c>
      <c r="T19" s="27">
        <v>19625</v>
      </c>
      <c r="U19" s="27">
        <v>0</v>
      </c>
      <c r="V19" s="27">
        <v>0</v>
      </c>
      <c r="W19" s="27">
        <v>50000</v>
      </c>
      <c r="X19" s="27">
        <v>500</v>
      </c>
      <c r="Y19" s="27">
        <v>0</v>
      </c>
      <c r="Z19" s="27">
        <v>1625</v>
      </c>
      <c r="AA19" s="27">
        <v>0</v>
      </c>
      <c r="AB19" s="27">
        <v>22250</v>
      </c>
      <c r="AC19" s="27">
        <v>159200</v>
      </c>
    </row>
    <row r="20" spans="1:29">
      <c r="A20" s="4" t="s">
        <v>27</v>
      </c>
      <c r="B20" s="5">
        <v>53</v>
      </c>
      <c r="C20" s="5" t="s">
        <v>10</v>
      </c>
      <c r="D20" s="5">
        <v>176</v>
      </c>
      <c r="E20" s="5" t="s">
        <v>68</v>
      </c>
      <c r="F20" s="5">
        <v>31</v>
      </c>
      <c r="G20" s="5">
        <v>127628</v>
      </c>
      <c r="H20" s="5">
        <v>95600</v>
      </c>
      <c r="I20" s="5">
        <v>169483</v>
      </c>
      <c r="J20" s="5">
        <v>171365</v>
      </c>
      <c r="K20" s="123">
        <f t="shared" si="0"/>
        <v>141019</v>
      </c>
      <c r="L20" s="6" t="s">
        <v>42</v>
      </c>
      <c r="M20" s="27">
        <v>0</v>
      </c>
      <c r="N20" s="27">
        <v>0</v>
      </c>
      <c r="O20" s="27">
        <v>2550</v>
      </c>
      <c r="P20" s="27">
        <v>0</v>
      </c>
      <c r="Q20" s="27">
        <v>0</v>
      </c>
      <c r="R20" s="27">
        <v>116573.5</v>
      </c>
      <c r="S20" s="27">
        <v>0</v>
      </c>
      <c r="T20" s="27">
        <v>34553.75</v>
      </c>
      <c r="U20" s="27">
        <v>127242.75</v>
      </c>
      <c r="V20" s="27">
        <v>0</v>
      </c>
      <c r="W20" s="27">
        <v>0</v>
      </c>
      <c r="X20" s="27">
        <v>21707</v>
      </c>
      <c r="Y20" s="27">
        <v>23532.25</v>
      </c>
      <c r="Z20" s="27">
        <v>0</v>
      </c>
      <c r="AA20" s="27">
        <v>0</v>
      </c>
      <c r="AB20" s="27">
        <v>0</v>
      </c>
      <c r="AC20" s="27">
        <v>326159.25</v>
      </c>
    </row>
    <row r="21" spans="1:29">
      <c r="A21" s="4" t="s">
        <v>27</v>
      </c>
      <c r="B21" s="5">
        <v>53</v>
      </c>
      <c r="C21" s="5" t="s">
        <v>12</v>
      </c>
      <c r="D21" s="5">
        <v>125</v>
      </c>
      <c r="E21" s="5" t="s">
        <v>68</v>
      </c>
      <c r="F21" s="5">
        <v>31</v>
      </c>
      <c r="G21" s="5">
        <v>222419</v>
      </c>
      <c r="H21" s="5">
        <v>173450</v>
      </c>
      <c r="I21" s="5">
        <v>167102</v>
      </c>
      <c r="J21" s="5">
        <v>183251</v>
      </c>
      <c r="K21" s="123">
        <f t="shared" si="0"/>
        <v>186555.5</v>
      </c>
      <c r="L21" s="6" t="s">
        <v>43</v>
      </c>
      <c r="M21" s="27">
        <v>6995</v>
      </c>
      <c r="N21" s="27">
        <v>0</v>
      </c>
      <c r="O21" s="27">
        <v>795112.5</v>
      </c>
      <c r="P21" s="27">
        <v>0</v>
      </c>
      <c r="Q21" s="27">
        <v>0</v>
      </c>
      <c r="R21" s="27">
        <v>405575</v>
      </c>
      <c r="S21" s="27">
        <v>0</v>
      </c>
      <c r="T21" s="27">
        <v>794832.5</v>
      </c>
      <c r="U21" s="27">
        <v>182485</v>
      </c>
      <c r="V21" s="27">
        <v>0</v>
      </c>
      <c r="W21" s="27">
        <v>301527.5</v>
      </c>
      <c r="X21" s="27">
        <v>121682.5</v>
      </c>
      <c r="Y21" s="27">
        <v>277332.5</v>
      </c>
      <c r="Z21" s="27">
        <v>68500</v>
      </c>
      <c r="AA21" s="27">
        <v>0</v>
      </c>
      <c r="AB21" s="27">
        <v>322915</v>
      </c>
      <c r="AC21" s="27">
        <v>3276957.5</v>
      </c>
    </row>
    <row r="22" spans="1:29">
      <c r="A22" s="4" t="s">
        <v>27</v>
      </c>
      <c r="B22" s="5">
        <v>53</v>
      </c>
      <c r="C22" s="5" t="s">
        <v>13</v>
      </c>
      <c r="D22" s="5">
        <v>191</v>
      </c>
      <c r="E22" s="5" t="s">
        <v>68</v>
      </c>
      <c r="F22" s="5">
        <v>31</v>
      </c>
      <c r="G22" s="7"/>
      <c r="H22" s="7"/>
      <c r="I22" s="7"/>
      <c r="J22" s="7"/>
      <c r="K22" s="123" t="str">
        <f t="shared" si="0"/>
        <v xml:space="preserve"> </v>
      </c>
      <c r="L22" s="6" t="s">
        <v>44</v>
      </c>
      <c r="M22" s="27">
        <v>40750</v>
      </c>
      <c r="N22" s="27">
        <v>0</v>
      </c>
      <c r="O22" s="27">
        <v>137171.25</v>
      </c>
      <c r="P22" s="27">
        <v>0</v>
      </c>
      <c r="Q22" s="27">
        <v>0</v>
      </c>
      <c r="R22" s="27">
        <v>206219</v>
      </c>
      <c r="S22" s="27">
        <v>0</v>
      </c>
      <c r="T22" s="27">
        <v>383733</v>
      </c>
      <c r="U22" s="27">
        <v>290000</v>
      </c>
      <c r="V22" s="27">
        <v>0</v>
      </c>
      <c r="W22" s="27">
        <v>83625</v>
      </c>
      <c r="X22" s="27">
        <v>766428.25</v>
      </c>
      <c r="Y22" s="27">
        <v>35875</v>
      </c>
      <c r="Z22" s="27">
        <v>53625</v>
      </c>
      <c r="AA22" s="27">
        <v>0</v>
      </c>
      <c r="AB22" s="27">
        <v>2175</v>
      </c>
      <c r="AC22" s="27">
        <v>1999601.5</v>
      </c>
    </row>
    <row r="23" spans="1:29">
      <c r="A23" s="4" t="s">
        <v>27</v>
      </c>
      <c r="B23" s="5">
        <v>53</v>
      </c>
      <c r="C23" s="5" t="s">
        <v>14</v>
      </c>
      <c r="D23" s="5">
        <v>195</v>
      </c>
      <c r="E23" s="5" t="s">
        <v>68</v>
      </c>
      <c r="F23" s="5">
        <v>31</v>
      </c>
      <c r="G23" s="7"/>
      <c r="H23" s="7"/>
      <c r="I23" s="7"/>
      <c r="J23" s="7"/>
      <c r="K23" s="123" t="str">
        <f t="shared" si="0"/>
        <v xml:space="preserve"> </v>
      </c>
      <c r="L23" s="6" t="s">
        <v>45</v>
      </c>
      <c r="M23" s="27">
        <v>497.5</v>
      </c>
      <c r="N23" s="27">
        <v>0</v>
      </c>
      <c r="O23" s="27">
        <v>3816.75</v>
      </c>
      <c r="P23" s="27">
        <v>0</v>
      </c>
      <c r="Q23" s="27">
        <v>3513.5</v>
      </c>
      <c r="R23" s="27">
        <v>22557.5</v>
      </c>
      <c r="S23" s="27">
        <v>0</v>
      </c>
      <c r="T23" s="27">
        <v>15687.25</v>
      </c>
      <c r="U23" s="27">
        <v>27784.75</v>
      </c>
      <c r="V23" s="27">
        <v>0</v>
      </c>
      <c r="W23" s="27">
        <v>13750</v>
      </c>
      <c r="X23" s="27">
        <v>70771.75</v>
      </c>
      <c r="Y23" s="27">
        <v>20985.5</v>
      </c>
      <c r="Z23" s="27">
        <v>0</v>
      </c>
      <c r="AA23" s="27">
        <v>0</v>
      </c>
      <c r="AB23" s="27">
        <v>0</v>
      </c>
      <c r="AC23" s="27">
        <v>179364.5</v>
      </c>
    </row>
    <row r="24" spans="1:29">
      <c r="A24" s="4" t="s">
        <v>27</v>
      </c>
      <c r="B24" s="5">
        <v>53</v>
      </c>
      <c r="C24" s="5" t="s">
        <v>15</v>
      </c>
      <c r="D24" s="5">
        <v>242</v>
      </c>
      <c r="E24" s="5" t="s">
        <v>68</v>
      </c>
      <c r="F24" s="5">
        <v>31</v>
      </c>
      <c r="G24" s="5">
        <v>148494</v>
      </c>
      <c r="H24" s="5">
        <v>100889</v>
      </c>
      <c r="I24" s="5">
        <v>121325</v>
      </c>
      <c r="J24" s="5">
        <v>125025</v>
      </c>
      <c r="K24" s="123">
        <f t="shared" si="0"/>
        <v>123933.25</v>
      </c>
      <c r="L24" s="6" t="s">
        <v>46</v>
      </c>
      <c r="M24" s="27">
        <v>39653.75</v>
      </c>
      <c r="N24" s="27">
        <v>879532.75</v>
      </c>
      <c r="O24" s="27">
        <v>53750.5</v>
      </c>
      <c r="P24" s="27">
        <v>152.5</v>
      </c>
      <c r="Q24" s="27">
        <v>128236.25</v>
      </c>
      <c r="R24" s="27">
        <v>17000</v>
      </c>
      <c r="S24" s="27">
        <v>1300</v>
      </c>
      <c r="T24" s="27">
        <v>1743653</v>
      </c>
      <c r="U24" s="27">
        <v>102852.5</v>
      </c>
      <c r="V24" s="27">
        <v>181845.75</v>
      </c>
      <c r="W24" s="27">
        <v>39653.75</v>
      </c>
      <c r="X24" s="27">
        <v>18059.25</v>
      </c>
      <c r="Y24" s="27">
        <v>136456</v>
      </c>
      <c r="Z24" s="27">
        <v>55781.75</v>
      </c>
      <c r="AA24" s="27">
        <v>135301.75</v>
      </c>
      <c r="AB24" s="27">
        <v>852.25</v>
      </c>
      <c r="AC24" s="27">
        <v>3534081.75</v>
      </c>
    </row>
    <row r="25" spans="1:29">
      <c r="A25" s="4" t="s">
        <v>27</v>
      </c>
      <c r="B25" s="5">
        <v>53</v>
      </c>
      <c r="C25" s="5" t="s">
        <v>16</v>
      </c>
      <c r="D25" s="5">
        <v>201</v>
      </c>
      <c r="E25" s="5" t="s">
        <v>68</v>
      </c>
      <c r="F25" s="5">
        <v>31</v>
      </c>
      <c r="G25" s="7"/>
      <c r="H25" s="7"/>
      <c r="I25" s="7"/>
      <c r="J25" s="7"/>
      <c r="K25" s="123" t="str">
        <f t="shared" si="0"/>
        <v xml:space="preserve"> </v>
      </c>
      <c r="L25" s="6" t="s">
        <v>47</v>
      </c>
      <c r="M25" s="27">
        <v>0</v>
      </c>
      <c r="N25" s="27">
        <v>17952.25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135471</v>
      </c>
      <c r="U25" s="27">
        <v>0</v>
      </c>
      <c r="V25" s="27">
        <v>0</v>
      </c>
      <c r="W25" s="27">
        <v>0</v>
      </c>
      <c r="X25" s="27">
        <v>0</v>
      </c>
      <c r="Y25" s="27">
        <v>32960.25</v>
      </c>
      <c r="Z25" s="27">
        <v>0</v>
      </c>
      <c r="AA25" s="27">
        <v>16576.25</v>
      </c>
      <c r="AB25" s="27">
        <v>0</v>
      </c>
      <c r="AC25" s="27">
        <v>202959.75</v>
      </c>
    </row>
    <row r="26" spans="1:29">
      <c r="A26" s="4" t="s">
        <v>27</v>
      </c>
      <c r="B26" s="5">
        <v>53</v>
      </c>
      <c r="C26" s="5" t="s">
        <v>17</v>
      </c>
      <c r="D26" s="5">
        <v>56</v>
      </c>
      <c r="E26" s="5" t="s">
        <v>68</v>
      </c>
      <c r="F26" s="5">
        <v>31</v>
      </c>
      <c r="G26" s="5">
        <v>755397</v>
      </c>
      <c r="H26" s="5">
        <v>593423</v>
      </c>
      <c r="I26" s="5">
        <v>698120</v>
      </c>
      <c r="J26" s="5">
        <v>746318</v>
      </c>
      <c r="K26" s="123">
        <f t="shared" si="0"/>
        <v>698314.5</v>
      </c>
      <c r="L26" s="6" t="s">
        <v>48</v>
      </c>
      <c r="M26" s="27">
        <v>10625</v>
      </c>
      <c r="N26" s="27">
        <v>0</v>
      </c>
      <c r="O26" s="27">
        <v>82500</v>
      </c>
      <c r="P26" s="27">
        <v>0</v>
      </c>
      <c r="Q26" s="27">
        <v>0</v>
      </c>
      <c r="R26" s="27">
        <v>8487.5</v>
      </c>
      <c r="S26" s="27">
        <v>0</v>
      </c>
      <c r="T26" s="27">
        <v>0</v>
      </c>
      <c r="U26" s="27">
        <v>0</v>
      </c>
      <c r="V26" s="27">
        <v>0</v>
      </c>
      <c r="W26" s="27">
        <v>19250</v>
      </c>
      <c r="X26" s="27">
        <v>150000</v>
      </c>
      <c r="Y26" s="27">
        <v>0</v>
      </c>
      <c r="Z26" s="27">
        <v>2000</v>
      </c>
      <c r="AA26" s="27">
        <v>0</v>
      </c>
      <c r="AB26" s="27">
        <v>2412.5</v>
      </c>
      <c r="AC26" s="27">
        <v>275275</v>
      </c>
    </row>
    <row r="27" spans="1:29">
      <c r="A27" s="4" t="s">
        <v>27</v>
      </c>
      <c r="B27" s="5">
        <v>53</v>
      </c>
      <c r="C27" s="5" t="s">
        <v>18</v>
      </c>
      <c r="D27" s="5">
        <v>79</v>
      </c>
      <c r="E27" s="5" t="s">
        <v>68</v>
      </c>
      <c r="F27" s="5">
        <v>31</v>
      </c>
      <c r="G27" s="5">
        <v>45517</v>
      </c>
      <c r="H27" s="5">
        <v>39488</v>
      </c>
      <c r="I27" s="5">
        <v>37835</v>
      </c>
      <c r="J27" s="5">
        <v>47659</v>
      </c>
      <c r="K27" s="123">
        <f t="shared" si="0"/>
        <v>42624.75</v>
      </c>
      <c r="L27" s="6" t="s">
        <v>49</v>
      </c>
      <c r="M27" s="27">
        <v>57250</v>
      </c>
      <c r="N27" s="27">
        <v>81436.5</v>
      </c>
      <c r="O27" s="27">
        <v>334787.25</v>
      </c>
      <c r="P27" s="27">
        <v>0</v>
      </c>
      <c r="Q27" s="27">
        <v>4600</v>
      </c>
      <c r="R27" s="27">
        <v>54826.5</v>
      </c>
      <c r="S27" s="27">
        <v>1100</v>
      </c>
      <c r="T27" s="27">
        <v>270709.5</v>
      </c>
      <c r="U27" s="27">
        <v>0</v>
      </c>
      <c r="V27" s="27">
        <v>0</v>
      </c>
      <c r="W27" s="27">
        <v>0</v>
      </c>
      <c r="X27" s="27">
        <v>1245250</v>
      </c>
      <c r="Y27" s="27">
        <v>2000</v>
      </c>
      <c r="Z27" s="27">
        <v>125078.25</v>
      </c>
      <c r="AA27" s="27">
        <v>4350</v>
      </c>
      <c r="AB27" s="27">
        <v>0</v>
      </c>
      <c r="AC27" s="27">
        <v>2181388</v>
      </c>
    </row>
    <row r="28" spans="1:29">
      <c r="A28" s="4" t="s">
        <v>27</v>
      </c>
      <c r="B28" s="5">
        <v>53</v>
      </c>
      <c r="C28" s="5" t="s">
        <v>19</v>
      </c>
      <c r="D28" s="5">
        <v>197</v>
      </c>
      <c r="E28" s="5" t="s">
        <v>68</v>
      </c>
      <c r="F28" s="5">
        <v>31</v>
      </c>
      <c r="G28" s="7"/>
      <c r="H28" s="7"/>
      <c r="I28" s="7"/>
      <c r="J28" s="7"/>
      <c r="K28" s="123" t="str">
        <f t="shared" si="0"/>
        <v xml:space="preserve"> </v>
      </c>
      <c r="L28" s="6" t="s">
        <v>50</v>
      </c>
      <c r="M28" s="27">
        <v>19625</v>
      </c>
      <c r="N28" s="27">
        <v>249251.5</v>
      </c>
      <c r="O28" s="27">
        <v>168209.5</v>
      </c>
      <c r="P28" s="27">
        <v>93375</v>
      </c>
      <c r="Q28" s="27">
        <v>79500</v>
      </c>
      <c r="R28" s="27">
        <v>254267.25</v>
      </c>
      <c r="S28" s="27">
        <v>1937.5</v>
      </c>
      <c r="T28" s="27">
        <v>1522269.75</v>
      </c>
      <c r="U28" s="27">
        <v>42887.25</v>
      </c>
      <c r="V28" s="27">
        <v>158864.5</v>
      </c>
      <c r="W28" s="27">
        <v>34000</v>
      </c>
      <c r="X28" s="27">
        <v>55559.75</v>
      </c>
      <c r="Y28" s="27">
        <v>71940.75</v>
      </c>
      <c r="Z28" s="27">
        <v>0</v>
      </c>
      <c r="AA28" s="27">
        <v>1781.75</v>
      </c>
      <c r="AB28" s="27">
        <v>0</v>
      </c>
      <c r="AC28" s="27">
        <v>2753469.5</v>
      </c>
    </row>
    <row r="29" spans="1:29">
      <c r="A29" s="4" t="s">
        <v>27</v>
      </c>
      <c r="B29" s="5">
        <v>53</v>
      </c>
      <c r="C29" s="5" t="s">
        <v>20</v>
      </c>
      <c r="D29" s="5">
        <v>489</v>
      </c>
      <c r="E29" s="5" t="s">
        <v>68</v>
      </c>
      <c r="F29" s="5">
        <v>31</v>
      </c>
      <c r="G29" s="7"/>
      <c r="H29" s="7"/>
      <c r="I29" s="7"/>
      <c r="J29" s="7"/>
      <c r="K29" s="123" t="str">
        <f t="shared" si="0"/>
        <v xml:space="preserve"> </v>
      </c>
      <c r="L29" s="6" t="s">
        <v>51</v>
      </c>
      <c r="M29" s="27">
        <v>2534.75</v>
      </c>
      <c r="N29" s="27">
        <v>0</v>
      </c>
      <c r="O29" s="27">
        <v>5269.75</v>
      </c>
      <c r="P29" s="27">
        <v>0</v>
      </c>
      <c r="Q29" s="27">
        <v>260890.25</v>
      </c>
      <c r="R29" s="27">
        <v>313811</v>
      </c>
      <c r="S29" s="27">
        <v>0</v>
      </c>
      <c r="T29" s="27">
        <v>398883.5</v>
      </c>
      <c r="U29" s="27">
        <v>1535634.5</v>
      </c>
      <c r="V29" s="27">
        <v>0</v>
      </c>
      <c r="W29" s="27">
        <v>0</v>
      </c>
      <c r="X29" s="27">
        <v>425232</v>
      </c>
      <c r="Y29" s="27">
        <v>935616</v>
      </c>
      <c r="Z29" s="27">
        <v>12032</v>
      </c>
      <c r="AA29" s="27">
        <v>3635.75</v>
      </c>
      <c r="AB29" s="27">
        <v>3225</v>
      </c>
      <c r="AC29" s="27">
        <v>3896764.5</v>
      </c>
    </row>
    <row r="30" spans="1:29">
      <c r="A30" s="4" t="s">
        <v>27</v>
      </c>
      <c r="B30" s="5">
        <v>53</v>
      </c>
      <c r="C30" s="5" t="s">
        <v>21</v>
      </c>
      <c r="D30" s="5">
        <v>27</v>
      </c>
      <c r="E30" s="5" t="s">
        <v>68</v>
      </c>
      <c r="F30" s="5">
        <v>31</v>
      </c>
      <c r="G30" s="5">
        <v>28904</v>
      </c>
      <c r="H30" s="5">
        <v>26901</v>
      </c>
      <c r="I30" s="5">
        <v>27395</v>
      </c>
      <c r="J30" s="5">
        <v>34964</v>
      </c>
      <c r="K30" s="123">
        <f t="shared" si="0"/>
        <v>29541</v>
      </c>
      <c r="L30" s="6" t="s">
        <v>52</v>
      </c>
      <c r="M30" s="27">
        <v>0</v>
      </c>
      <c r="N30" s="27">
        <v>10000</v>
      </c>
      <c r="O30" s="27">
        <v>0</v>
      </c>
      <c r="P30" s="27">
        <v>0</v>
      </c>
      <c r="Q30" s="27">
        <v>23000</v>
      </c>
      <c r="R30" s="27">
        <v>968.75</v>
      </c>
      <c r="S30" s="27">
        <v>0</v>
      </c>
      <c r="T30" s="27">
        <v>23872.5</v>
      </c>
      <c r="U30" s="27">
        <v>14215.5</v>
      </c>
      <c r="V30" s="27">
        <v>0</v>
      </c>
      <c r="W30" s="27">
        <v>0</v>
      </c>
      <c r="X30" s="27">
        <v>17656.25</v>
      </c>
      <c r="Y30" s="27">
        <v>184311.5</v>
      </c>
      <c r="Z30" s="27">
        <v>2150</v>
      </c>
      <c r="AA30" s="27">
        <v>950</v>
      </c>
      <c r="AB30" s="27">
        <v>441.25</v>
      </c>
      <c r="AC30" s="27">
        <v>277565.75</v>
      </c>
    </row>
    <row r="31" spans="1:29">
      <c r="A31" s="4" t="s">
        <v>27</v>
      </c>
      <c r="B31" s="5">
        <v>53</v>
      </c>
      <c r="C31" s="5" t="s">
        <v>22</v>
      </c>
      <c r="D31" s="5">
        <v>83</v>
      </c>
      <c r="E31" s="5" t="s">
        <v>68</v>
      </c>
      <c r="F31" s="5">
        <v>31</v>
      </c>
      <c r="G31" s="5">
        <v>180594</v>
      </c>
      <c r="H31" s="5">
        <v>166875</v>
      </c>
      <c r="I31" s="5">
        <v>135531</v>
      </c>
      <c r="J31" s="5">
        <v>144281</v>
      </c>
      <c r="K31" s="123">
        <f t="shared" si="0"/>
        <v>156820.25</v>
      </c>
      <c r="L31" s="6" t="s">
        <v>53</v>
      </c>
      <c r="M31" s="27">
        <v>14000</v>
      </c>
      <c r="N31" s="27">
        <v>0</v>
      </c>
      <c r="O31" s="27">
        <v>915500</v>
      </c>
      <c r="P31" s="27">
        <v>0</v>
      </c>
      <c r="Q31" s="27">
        <v>0</v>
      </c>
      <c r="R31" s="27">
        <v>294500</v>
      </c>
      <c r="S31" s="27">
        <v>0</v>
      </c>
      <c r="T31" s="27">
        <v>1411000</v>
      </c>
      <c r="U31" s="27">
        <v>50750</v>
      </c>
      <c r="V31" s="27">
        <v>0</v>
      </c>
      <c r="W31" s="27">
        <v>0</v>
      </c>
      <c r="X31" s="27">
        <v>101250</v>
      </c>
      <c r="Y31" s="27">
        <v>309000</v>
      </c>
      <c r="Z31" s="27">
        <v>124500</v>
      </c>
      <c r="AA31" s="27">
        <v>1950</v>
      </c>
      <c r="AB31" s="27">
        <v>0</v>
      </c>
      <c r="AC31" s="27">
        <v>3222450</v>
      </c>
    </row>
    <row r="32" spans="1:29">
      <c r="A32" s="4" t="s">
        <v>27</v>
      </c>
      <c r="B32" s="5">
        <v>53</v>
      </c>
      <c r="C32" s="5" t="s">
        <v>23</v>
      </c>
      <c r="D32" s="5">
        <v>122</v>
      </c>
      <c r="E32" s="5" t="s">
        <v>68</v>
      </c>
      <c r="F32" s="5">
        <v>31</v>
      </c>
      <c r="G32" s="5">
        <v>12826</v>
      </c>
      <c r="H32" s="5">
        <v>10967</v>
      </c>
      <c r="I32" s="5">
        <v>33012</v>
      </c>
      <c r="J32" s="5">
        <v>35125</v>
      </c>
      <c r="K32" s="123">
        <f t="shared" si="0"/>
        <v>22982.5</v>
      </c>
      <c r="L32" s="6" t="s">
        <v>54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625</v>
      </c>
      <c r="S32" s="27">
        <v>0</v>
      </c>
      <c r="T32" s="27">
        <v>25729.5</v>
      </c>
      <c r="U32" s="27">
        <v>242975</v>
      </c>
      <c r="V32" s="27">
        <v>0</v>
      </c>
      <c r="W32" s="27">
        <v>0</v>
      </c>
      <c r="X32" s="27">
        <v>0</v>
      </c>
      <c r="Y32" s="27">
        <v>30250</v>
      </c>
      <c r="Z32" s="27">
        <v>0</v>
      </c>
      <c r="AA32" s="27">
        <v>2250.5</v>
      </c>
      <c r="AB32" s="27">
        <v>0</v>
      </c>
      <c r="AC32" s="27">
        <v>301830</v>
      </c>
    </row>
    <row r="33" spans="1:29">
      <c r="A33" s="4" t="s">
        <v>27</v>
      </c>
      <c r="B33" s="5">
        <v>53</v>
      </c>
      <c r="C33" s="5" t="s">
        <v>24</v>
      </c>
      <c r="D33" s="5">
        <v>15</v>
      </c>
      <c r="E33" s="5" t="s">
        <v>68</v>
      </c>
      <c r="F33" s="5">
        <v>31</v>
      </c>
      <c r="G33" s="7"/>
      <c r="H33" s="7"/>
      <c r="I33" s="7"/>
      <c r="J33" s="7"/>
      <c r="K33" s="123" t="str">
        <f t="shared" si="0"/>
        <v xml:space="preserve"> </v>
      </c>
      <c r="L33" s="6" t="s">
        <v>55</v>
      </c>
      <c r="M33" s="27">
        <v>0</v>
      </c>
      <c r="N33" s="27">
        <v>18000</v>
      </c>
      <c r="O33" s="27">
        <v>5825</v>
      </c>
      <c r="P33" s="27">
        <v>325</v>
      </c>
      <c r="Q33" s="27">
        <v>4433400</v>
      </c>
      <c r="R33" s="27">
        <v>422398.75</v>
      </c>
      <c r="S33" s="27">
        <v>0</v>
      </c>
      <c r="T33" s="27">
        <v>7050</v>
      </c>
      <c r="U33" s="27">
        <v>6280731.75</v>
      </c>
      <c r="V33" s="27">
        <v>0</v>
      </c>
      <c r="W33" s="27">
        <v>0</v>
      </c>
      <c r="X33" s="27">
        <v>19107</v>
      </c>
      <c r="Y33" s="27">
        <v>2763277.25</v>
      </c>
      <c r="Z33" s="27">
        <v>4984.75</v>
      </c>
      <c r="AA33" s="27">
        <v>5675</v>
      </c>
      <c r="AB33" s="27">
        <v>0</v>
      </c>
      <c r="AC33" s="27">
        <v>13960774.5</v>
      </c>
    </row>
    <row r="34" spans="1:29">
      <c r="A34" s="4" t="s">
        <v>27</v>
      </c>
      <c r="B34" s="5">
        <v>53</v>
      </c>
      <c r="C34" s="5" t="s">
        <v>25</v>
      </c>
      <c r="D34" s="5">
        <v>137</v>
      </c>
      <c r="E34" s="5" t="s">
        <v>68</v>
      </c>
      <c r="F34" s="5">
        <v>31</v>
      </c>
      <c r="G34" s="5">
        <v>177977</v>
      </c>
      <c r="H34" s="5">
        <v>195747</v>
      </c>
      <c r="I34" s="5">
        <v>154320</v>
      </c>
      <c r="J34" s="5">
        <v>204683</v>
      </c>
      <c r="K34" s="123">
        <f t="shared" si="0"/>
        <v>183181.75</v>
      </c>
      <c r="L34" s="6" t="s">
        <v>56</v>
      </c>
      <c r="M34" s="27">
        <v>0</v>
      </c>
      <c r="N34" s="27">
        <v>0</v>
      </c>
      <c r="O34" s="27">
        <v>3811250</v>
      </c>
      <c r="P34" s="27">
        <v>0</v>
      </c>
      <c r="Q34" s="27">
        <v>4331500</v>
      </c>
      <c r="R34" s="27">
        <v>2235250</v>
      </c>
      <c r="S34" s="27">
        <v>0</v>
      </c>
      <c r="T34" s="27">
        <v>3820750</v>
      </c>
      <c r="U34" s="27">
        <v>4904000</v>
      </c>
      <c r="V34" s="27">
        <v>0</v>
      </c>
      <c r="W34" s="27">
        <v>460000</v>
      </c>
      <c r="X34" s="27">
        <v>2513000</v>
      </c>
      <c r="Y34" s="27">
        <v>7505250</v>
      </c>
      <c r="Z34" s="27">
        <v>1061750</v>
      </c>
      <c r="AA34" s="27">
        <v>45250</v>
      </c>
      <c r="AB34" s="27">
        <v>3040000</v>
      </c>
      <c r="AC34" s="27">
        <v>33728000</v>
      </c>
    </row>
    <row r="35" spans="1:29">
      <c r="A35" s="4" t="s">
        <v>28</v>
      </c>
      <c r="B35" s="5">
        <v>20</v>
      </c>
      <c r="C35" s="5" t="s">
        <v>7</v>
      </c>
      <c r="D35" s="5">
        <v>486</v>
      </c>
      <c r="E35" s="5" t="s">
        <v>68</v>
      </c>
      <c r="F35" s="5">
        <v>31</v>
      </c>
      <c r="G35" s="7"/>
      <c r="H35" s="7"/>
      <c r="I35" s="7"/>
      <c r="J35" s="7"/>
      <c r="K35" s="123" t="str">
        <f t="shared" si="0"/>
        <v xml:space="preserve"> </v>
      </c>
      <c r="L35" s="6" t="s">
        <v>57</v>
      </c>
      <c r="M35" s="27">
        <v>10</v>
      </c>
      <c r="N35" s="27">
        <v>379850</v>
      </c>
      <c r="O35" s="27">
        <v>127388.5</v>
      </c>
      <c r="P35" s="27">
        <v>0</v>
      </c>
      <c r="Q35" s="27">
        <v>0</v>
      </c>
      <c r="R35" s="27">
        <v>17301.75</v>
      </c>
      <c r="S35" s="27">
        <v>0</v>
      </c>
      <c r="T35" s="27">
        <v>141059</v>
      </c>
      <c r="U35" s="27">
        <v>5000</v>
      </c>
      <c r="V35" s="27">
        <v>0</v>
      </c>
      <c r="W35" s="27">
        <v>369386.25</v>
      </c>
      <c r="X35" s="27">
        <v>15114</v>
      </c>
      <c r="Y35" s="27">
        <v>161757.5</v>
      </c>
      <c r="Z35" s="27">
        <v>142812.75</v>
      </c>
      <c r="AA35" s="27">
        <v>23282.25</v>
      </c>
      <c r="AB35" s="27">
        <v>1375</v>
      </c>
      <c r="AC35" s="27">
        <v>1384337</v>
      </c>
    </row>
    <row r="36" spans="1:29">
      <c r="A36" s="4" t="s">
        <v>28</v>
      </c>
      <c r="B36" s="5">
        <v>20</v>
      </c>
      <c r="C36" s="5" t="s">
        <v>10</v>
      </c>
      <c r="D36" s="5">
        <v>176</v>
      </c>
      <c r="E36" s="5" t="s">
        <v>68</v>
      </c>
      <c r="F36" s="5">
        <v>31</v>
      </c>
      <c r="G36" s="7"/>
      <c r="H36" s="7"/>
      <c r="I36" s="7"/>
      <c r="J36" s="7"/>
      <c r="K36" s="123" t="str">
        <f t="shared" si="0"/>
        <v xml:space="preserve"> </v>
      </c>
      <c r="L36" s="6" t="s">
        <v>58</v>
      </c>
      <c r="M36" s="27">
        <v>1260.25</v>
      </c>
      <c r="N36" s="27">
        <v>0</v>
      </c>
      <c r="O36" s="27">
        <v>54989.25</v>
      </c>
      <c r="P36" s="27">
        <v>0</v>
      </c>
      <c r="Q36" s="27">
        <v>214074.5</v>
      </c>
      <c r="R36" s="27">
        <v>702651.75</v>
      </c>
      <c r="S36" s="27">
        <v>0</v>
      </c>
      <c r="T36" s="27">
        <v>158446.5</v>
      </c>
      <c r="U36" s="27">
        <v>779896.25</v>
      </c>
      <c r="V36" s="27">
        <v>0</v>
      </c>
      <c r="W36" s="27">
        <v>0</v>
      </c>
      <c r="X36" s="27">
        <v>97114.25</v>
      </c>
      <c r="Y36" s="27">
        <v>178363</v>
      </c>
      <c r="Z36" s="27">
        <v>1390.5</v>
      </c>
      <c r="AA36" s="27">
        <v>0</v>
      </c>
      <c r="AB36" s="27">
        <v>0</v>
      </c>
      <c r="AC36" s="27">
        <v>2188186.25</v>
      </c>
    </row>
    <row r="37" spans="1:29">
      <c r="A37" s="4" t="s">
        <v>28</v>
      </c>
      <c r="B37" s="5">
        <v>20</v>
      </c>
      <c r="C37" s="5" t="s">
        <v>12</v>
      </c>
      <c r="D37" s="5">
        <v>125</v>
      </c>
      <c r="E37" s="5" t="s">
        <v>68</v>
      </c>
      <c r="F37" s="5">
        <v>31</v>
      </c>
      <c r="G37" s="7"/>
      <c r="H37" s="7"/>
      <c r="I37" s="7"/>
      <c r="J37" s="7"/>
      <c r="K37" s="123" t="str">
        <f t="shared" si="0"/>
        <v xml:space="preserve"> </v>
      </c>
      <c r="L37" s="6" t="s">
        <v>59</v>
      </c>
      <c r="M37" s="27">
        <v>0</v>
      </c>
      <c r="N37" s="27">
        <v>0</v>
      </c>
      <c r="O37" s="27">
        <v>70500</v>
      </c>
      <c r="P37" s="27">
        <v>0</v>
      </c>
      <c r="Q37" s="27">
        <v>0</v>
      </c>
      <c r="R37" s="27">
        <v>146750</v>
      </c>
      <c r="S37" s="27">
        <v>0</v>
      </c>
      <c r="T37" s="27">
        <v>55000</v>
      </c>
      <c r="U37" s="27">
        <v>23750</v>
      </c>
      <c r="V37" s="27">
        <v>0</v>
      </c>
      <c r="W37" s="27">
        <v>7000</v>
      </c>
      <c r="X37" s="27">
        <v>932500</v>
      </c>
      <c r="Y37" s="27">
        <v>22000</v>
      </c>
      <c r="Z37" s="27">
        <v>11750</v>
      </c>
      <c r="AA37" s="27">
        <v>0</v>
      </c>
      <c r="AB37" s="27">
        <v>0</v>
      </c>
      <c r="AC37" s="27">
        <v>1269250</v>
      </c>
    </row>
    <row r="38" spans="1:29">
      <c r="A38" s="4" t="s">
        <v>28</v>
      </c>
      <c r="B38" s="5">
        <v>20</v>
      </c>
      <c r="C38" s="5" t="s">
        <v>13</v>
      </c>
      <c r="D38" s="5">
        <v>191</v>
      </c>
      <c r="E38" s="5" t="s">
        <v>68</v>
      </c>
      <c r="F38" s="5">
        <v>31</v>
      </c>
      <c r="G38" s="7"/>
      <c r="H38" s="7"/>
      <c r="I38" s="7"/>
      <c r="J38" s="7"/>
      <c r="K38" s="123" t="str">
        <f t="shared" si="0"/>
        <v xml:space="preserve"> </v>
      </c>
      <c r="L38" s="6" t="s">
        <v>60</v>
      </c>
      <c r="M38" s="27">
        <v>2200</v>
      </c>
      <c r="N38" s="27">
        <v>65500</v>
      </c>
      <c r="O38" s="27">
        <v>8600</v>
      </c>
      <c r="P38" s="27">
        <v>0</v>
      </c>
      <c r="Q38" s="27">
        <v>0</v>
      </c>
      <c r="R38" s="27">
        <v>6375</v>
      </c>
      <c r="S38" s="27">
        <v>0</v>
      </c>
      <c r="T38" s="27">
        <v>248750</v>
      </c>
      <c r="U38" s="27">
        <v>0</v>
      </c>
      <c r="V38" s="27">
        <v>0</v>
      </c>
      <c r="W38" s="27">
        <v>0</v>
      </c>
      <c r="X38" s="27">
        <v>2800</v>
      </c>
      <c r="Y38" s="27">
        <v>331750</v>
      </c>
      <c r="Z38" s="27">
        <v>762.5</v>
      </c>
      <c r="AA38" s="27">
        <v>2725</v>
      </c>
      <c r="AB38" s="27">
        <v>0</v>
      </c>
      <c r="AC38" s="27">
        <v>669462.5</v>
      </c>
    </row>
    <row r="39" spans="1:29">
      <c r="A39" s="4" t="s">
        <v>28</v>
      </c>
      <c r="B39" s="5">
        <v>20</v>
      </c>
      <c r="C39" s="5" t="s">
        <v>14</v>
      </c>
      <c r="D39" s="5">
        <v>195</v>
      </c>
      <c r="E39" s="5" t="s">
        <v>68</v>
      </c>
      <c r="F39" s="5">
        <v>31</v>
      </c>
      <c r="G39" s="7"/>
      <c r="H39" s="7"/>
      <c r="I39" s="7"/>
      <c r="J39" s="7"/>
      <c r="K39" s="123" t="str">
        <f t="shared" si="0"/>
        <v xml:space="preserve"> </v>
      </c>
      <c r="L39" s="6" t="s">
        <v>61</v>
      </c>
      <c r="M39" s="27">
        <v>2300</v>
      </c>
      <c r="N39" s="27">
        <v>7124.25</v>
      </c>
      <c r="O39" s="27">
        <v>6025</v>
      </c>
      <c r="P39" s="27">
        <v>6976.75</v>
      </c>
      <c r="Q39" s="27">
        <v>94132.25</v>
      </c>
      <c r="R39" s="27">
        <v>776915.25</v>
      </c>
      <c r="S39" s="27">
        <v>0</v>
      </c>
      <c r="T39" s="27">
        <v>45326.5</v>
      </c>
      <c r="U39" s="27">
        <v>2282833.25</v>
      </c>
      <c r="V39" s="27">
        <v>0</v>
      </c>
      <c r="W39" s="27">
        <v>0</v>
      </c>
      <c r="X39" s="27">
        <v>6483.75</v>
      </c>
      <c r="Y39" s="27">
        <v>7373157.5</v>
      </c>
      <c r="Z39" s="27">
        <v>652.5</v>
      </c>
      <c r="AA39" s="27">
        <v>232357.5</v>
      </c>
      <c r="AB39" s="27">
        <v>57125</v>
      </c>
      <c r="AC39" s="27">
        <v>10891409.5</v>
      </c>
    </row>
    <row r="40" spans="1:29">
      <c r="A40" s="4" t="s">
        <v>28</v>
      </c>
      <c r="B40" s="5">
        <v>20</v>
      </c>
      <c r="C40" s="5" t="s">
        <v>15</v>
      </c>
      <c r="D40" s="5">
        <v>242</v>
      </c>
      <c r="E40" s="5" t="s">
        <v>68</v>
      </c>
      <c r="F40" s="5">
        <v>31</v>
      </c>
      <c r="G40" s="5">
        <v>600</v>
      </c>
      <c r="H40" s="5">
        <v>600</v>
      </c>
      <c r="I40" s="5">
        <v>600</v>
      </c>
      <c r="J40" s="5">
        <v>600</v>
      </c>
      <c r="K40" s="123">
        <f t="shared" si="0"/>
        <v>600</v>
      </c>
      <c r="L40" s="6" t="s">
        <v>62</v>
      </c>
      <c r="M40" s="27">
        <v>900</v>
      </c>
      <c r="N40" s="27">
        <v>3800</v>
      </c>
      <c r="O40" s="27">
        <v>0</v>
      </c>
      <c r="P40" s="27">
        <v>0</v>
      </c>
      <c r="Q40" s="27">
        <v>1725</v>
      </c>
      <c r="R40" s="27">
        <v>5525</v>
      </c>
      <c r="S40" s="27">
        <v>0</v>
      </c>
      <c r="T40" s="27">
        <v>49554</v>
      </c>
      <c r="U40" s="27">
        <v>0</v>
      </c>
      <c r="V40" s="27">
        <v>0</v>
      </c>
      <c r="W40" s="27">
        <v>0</v>
      </c>
      <c r="X40" s="27">
        <v>50</v>
      </c>
      <c r="Y40" s="27">
        <v>1000</v>
      </c>
      <c r="Z40" s="27">
        <v>1337.5</v>
      </c>
      <c r="AA40" s="27">
        <v>210</v>
      </c>
      <c r="AB40" s="27">
        <v>0</v>
      </c>
      <c r="AC40" s="27">
        <v>64101.5</v>
      </c>
    </row>
    <row r="41" spans="1:29">
      <c r="A41" s="4" t="s">
        <v>28</v>
      </c>
      <c r="B41" s="5">
        <v>20</v>
      </c>
      <c r="C41" s="5" t="s">
        <v>16</v>
      </c>
      <c r="D41" s="5">
        <v>201</v>
      </c>
      <c r="E41" s="5" t="s">
        <v>68</v>
      </c>
      <c r="F41" s="5">
        <v>31</v>
      </c>
      <c r="G41" s="7"/>
      <c r="H41" s="7"/>
      <c r="I41" s="7"/>
      <c r="J41" s="7"/>
      <c r="K41" s="123" t="str">
        <f t="shared" si="0"/>
        <v xml:space="preserve"> </v>
      </c>
      <c r="L41" s="6" t="s">
        <v>63</v>
      </c>
      <c r="M41" s="27">
        <v>1750</v>
      </c>
      <c r="N41" s="27">
        <v>184005.75</v>
      </c>
      <c r="O41" s="27">
        <v>126104.25</v>
      </c>
      <c r="P41" s="27">
        <v>0</v>
      </c>
      <c r="Q41" s="27">
        <v>0</v>
      </c>
      <c r="R41" s="27">
        <v>56003.75</v>
      </c>
      <c r="S41" s="27">
        <v>0</v>
      </c>
      <c r="T41" s="27">
        <v>466449.25</v>
      </c>
      <c r="U41" s="27">
        <v>64699</v>
      </c>
      <c r="V41" s="27">
        <v>0</v>
      </c>
      <c r="W41" s="27">
        <v>0</v>
      </c>
      <c r="X41" s="27">
        <v>32126.75</v>
      </c>
      <c r="Y41" s="27">
        <v>217836.5</v>
      </c>
      <c r="Z41" s="27">
        <v>491</v>
      </c>
      <c r="AA41" s="27">
        <v>0</v>
      </c>
      <c r="AB41" s="27">
        <v>59729.5</v>
      </c>
      <c r="AC41" s="27">
        <v>1209195.75</v>
      </c>
    </row>
    <row r="42" spans="1:29">
      <c r="A42" s="4" t="s">
        <v>28</v>
      </c>
      <c r="B42" s="5">
        <v>20</v>
      </c>
      <c r="C42" s="5" t="s">
        <v>17</v>
      </c>
      <c r="D42" s="5">
        <v>56</v>
      </c>
      <c r="E42" s="5" t="s">
        <v>68</v>
      </c>
      <c r="F42" s="5">
        <v>31</v>
      </c>
      <c r="G42" s="5">
        <v>7500</v>
      </c>
      <c r="H42" s="5">
        <v>45000</v>
      </c>
      <c r="I42" s="5">
        <v>56000</v>
      </c>
      <c r="J42" s="5">
        <v>56000</v>
      </c>
      <c r="K42" s="123">
        <f t="shared" si="0"/>
        <v>41125</v>
      </c>
      <c r="L42" s="6" t="s">
        <v>64</v>
      </c>
      <c r="M42" s="27">
        <v>135000</v>
      </c>
      <c r="N42" s="27">
        <v>860750</v>
      </c>
      <c r="O42" s="27">
        <v>387500</v>
      </c>
      <c r="P42" s="27">
        <v>6300</v>
      </c>
      <c r="Q42" s="27">
        <v>72000</v>
      </c>
      <c r="R42" s="27">
        <v>233500</v>
      </c>
      <c r="S42" s="27">
        <v>0</v>
      </c>
      <c r="T42" s="27">
        <v>826250</v>
      </c>
      <c r="U42" s="27">
        <v>433500</v>
      </c>
      <c r="V42" s="27">
        <v>86500</v>
      </c>
      <c r="W42" s="27">
        <v>1677500</v>
      </c>
      <c r="X42" s="27">
        <v>115500</v>
      </c>
      <c r="Y42" s="27">
        <v>309250</v>
      </c>
      <c r="Z42" s="27">
        <v>587750</v>
      </c>
      <c r="AA42" s="27">
        <v>10250</v>
      </c>
      <c r="AB42" s="27">
        <v>0</v>
      </c>
      <c r="AC42" s="27">
        <v>5741550</v>
      </c>
    </row>
    <row r="43" spans="1:29">
      <c r="A43" s="4" t="s">
        <v>28</v>
      </c>
      <c r="B43" s="5">
        <v>20</v>
      </c>
      <c r="C43" s="5" t="s">
        <v>18</v>
      </c>
      <c r="D43" s="5">
        <v>79</v>
      </c>
      <c r="E43" s="5" t="s">
        <v>68</v>
      </c>
      <c r="F43" s="5">
        <v>31</v>
      </c>
      <c r="G43" s="5">
        <v>1000</v>
      </c>
      <c r="H43" s="5">
        <v>1000</v>
      </c>
      <c r="I43" s="5">
        <v>1050</v>
      </c>
      <c r="J43" s="5">
        <v>1050</v>
      </c>
      <c r="K43" s="123">
        <f t="shared" si="0"/>
        <v>1025</v>
      </c>
      <c r="L43" s="6" t="s">
        <v>65</v>
      </c>
      <c r="M43" s="27">
        <v>440510</v>
      </c>
      <c r="N43" s="27">
        <v>1175000</v>
      </c>
      <c r="O43" s="27">
        <v>672500</v>
      </c>
      <c r="P43" s="27">
        <v>69750</v>
      </c>
      <c r="Q43" s="27">
        <v>150100</v>
      </c>
      <c r="R43" s="27">
        <v>412330</v>
      </c>
      <c r="S43" s="27">
        <v>0</v>
      </c>
      <c r="T43" s="27">
        <v>3077397.5</v>
      </c>
      <c r="U43" s="27">
        <v>269545</v>
      </c>
      <c r="V43" s="27">
        <v>67625</v>
      </c>
      <c r="W43" s="27">
        <v>308000</v>
      </c>
      <c r="X43" s="27">
        <v>717997.5</v>
      </c>
      <c r="Y43" s="27">
        <v>856770</v>
      </c>
      <c r="Z43" s="27">
        <v>496027.5</v>
      </c>
      <c r="AA43" s="27">
        <v>49342.5</v>
      </c>
      <c r="AB43" s="27">
        <v>1462.5</v>
      </c>
      <c r="AC43" s="27">
        <v>8764357.5</v>
      </c>
    </row>
    <row r="44" spans="1:29">
      <c r="A44" s="4" t="s">
        <v>28</v>
      </c>
      <c r="B44" s="5">
        <v>20</v>
      </c>
      <c r="C44" s="5" t="s">
        <v>19</v>
      </c>
      <c r="D44" s="5">
        <v>197</v>
      </c>
      <c r="E44" s="5" t="s">
        <v>68</v>
      </c>
      <c r="F44" s="5">
        <v>31</v>
      </c>
      <c r="G44" s="7"/>
      <c r="H44" s="7"/>
      <c r="I44" s="7"/>
      <c r="J44" s="7"/>
      <c r="K44" s="123" t="str">
        <f t="shared" si="0"/>
        <v xml:space="preserve"> </v>
      </c>
      <c r="L44" s="6" t="s">
        <v>66</v>
      </c>
      <c r="M44" s="27">
        <v>227.5</v>
      </c>
      <c r="N44" s="27">
        <v>0</v>
      </c>
      <c r="O44" s="27">
        <v>196250</v>
      </c>
      <c r="P44" s="27">
        <v>0</v>
      </c>
      <c r="Q44" s="27">
        <v>0</v>
      </c>
      <c r="R44" s="27">
        <v>103505</v>
      </c>
      <c r="S44" s="27">
        <v>0</v>
      </c>
      <c r="T44" s="27">
        <v>649955.5</v>
      </c>
      <c r="U44" s="27">
        <v>43318.25</v>
      </c>
      <c r="V44" s="27">
        <v>0</v>
      </c>
      <c r="W44" s="27">
        <v>0</v>
      </c>
      <c r="X44" s="27">
        <v>14023.25</v>
      </c>
      <c r="Y44" s="27">
        <v>24160.5</v>
      </c>
      <c r="Z44" s="27">
        <v>6400</v>
      </c>
      <c r="AA44" s="27">
        <v>19419.75</v>
      </c>
      <c r="AB44" s="27">
        <v>0</v>
      </c>
      <c r="AC44" s="27">
        <v>1057259.75</v>
      </c>
    </row>
    <row r="45" spans="1:29">
      <c r="A45" s="4" t="s">
        <v>28</v>
      </c>
      <c r="B45" s="5">
        <v>20</v>
      </c>
      <c r="C45" s="5" t="s">
        <v>20</v>
      </c>
      <c r="D45" s="5">
        <v>489</v>
      </c>
      <c r="E45" s="5" t="s">
        <v>68</v>
      </c>
      <c r="F45" s="5">
        <v>31</v>
      </c>
      <c r="G45" s="7"/>
      <c r="H45" s="7"/>
      <c r="I45" s="7"/>
      <c r="J45" s="7"/>
      <c r="K45" s="123" t="str">
        <f t="shared" si="0"/>
        <v xml:space="preserve"> </v>
      </c>
      <c r="L45" s="6" t="s">
        <v>67</v>
      </c>
      <c r="M45" s="27">
        <v>20000</v>
      </c>
      <c r="N45" s="27">
        <v>56514.25</v>
      </c>
      <c r="O45" s="27">
        <v>44125</v>
      </c>
      <c r="P45" s="27">
        <v>350</v>
      </c>
      <c r="Q45" s="27">
        <v>0</v>
      </c>
      <c r="R45" s="27">
        <v>200472</v>
      </c>
      <c r="S45" s="27">
        <v>0</v>
      </c>
      <c r="T45" s="27">
        <v>1654666.5</v>
      </c>
      <c r="U45" s="27">
        <v>204822.75</v>
      </c>
      <c r="V45" s="27">
        <v>0</v>
      </c>
      <c r="W45" s="27">
        <v>0</v>
      </c>
      <c r="X45" s="27">
        <v>260</v>
      </c>
      <c r="Y45" s="27">
        <v>235271.5</v>
      </c>
      <c r="Z45" s="27">
        <v>810</v>
      </c>
      <c r="AA45" s="27">
        <v>48165.5</v>
      </c>
      <c r="AB45" s="27">
        <v>0</v>
      </c>
      <c r="AC45" s="27">
        <v>2465457.5</v>
      </c>
    </row>
    <row r="46" spans="1:29">
      <c r="A46" s="4" t="s">
        <v>28</v>
      </c>
      <c r="B46" s="5">
        <v>20</v>
      </c>
      <c r="C46" s="5" t="s">
        <v>21</v>
      </c>
      <c r="D46" s="5">
        <v>27</v>
      </c>
      <c r="E46" s="5" t="s">
        <v>68</v>
      </c>
      <c r="F46" s="5">
        <v>31</v>
      </c>
      <c r="G46" s="7"/>
      <c r="H46" s="7"/>
      <c r="I46" s="7"/>
      <c r="J46" s="7"/>
      <c r="K46" s="123" t="str">
        <f t="shared" si="0"/>
        <v xml:space="preserve"> </v>
      </c>
      <c r="L46" s="6" t="s">
        <v>26</v>
      </c>
      <c r="M46" s="27">
        <v>1410672</v>
      </c>
      <c r="N46" s="27">
        <v>5626714.75</v>
      </c>
      <c r="O46" s="27">
        <v>11962396</v>
      </c>
      <c r="P46" s="27">
        <v>397268.25</v>
      </c>
      <c r="Q46" s="27">
        <v>10778969.75</v>
      </c>
      <c r="R46" s="27">
        <v>9276456.25</v>
      </c>
      <c r="S46" s="27">
        <v>101636.5</v>
      </c>
      <c r="T46" s="27">
        <v>24905064.5</v>
      </c>
      <c r="U46" s="27">
        <v>21165814.75</v>
      </c>
      <c r="V46" s="27">
        <v>506672.25</v>
      </c>
      <c r="W46" s="27">
        <v>4312932.25</v>
      </c>
      <c r="X46" s="27">
        <v>8541080</v>
      </c>
      <c r="Y46" s="27">
        <v>27116236.75</v>
      </c>
      <c r="Z46" s="27">
        <v>3280615.5</v>
      </c>
      <c r="AA46" s="27">
        <v>2128734.25</v>
      </c>
      <c r="AB46" s="27">
        <v>4581525.75</v>
      </c>
      <c r="AC46" s="27">
        <v>136092789.5</v>
      </c>
    </row>
    <row r="47" spans="1:29">
      <c r="A47" s="4" t="s">
        <v>28</v>
      </c>
      <c r="B47" s="5">
        <v>20</v>
      </c>
      <c r="C47" s="5" t="s">
        <v>22</v>
      </c>
      <c r="D47" s="5">
        <v>83</v>
      </c>
      <c r="E47" s="5" t="s">
        <v>68</v>
      </c>
      <c r="F47" s="5">
        <v>31</v>
      </c>
      <c r="G47" s="5">
        <v>25000</v>
      </c>
      <c r="H47" s="5">
        <v>25500</v>
      </c>
      <c r="I47" s="5">
        <v>26000</v>
      </c>
      <c r="J47" s="5">
        <v>26000</v>
      </c>
      <c r="K47" s="123">
        <f t="shared" si="0"/>
        <v>25625</v>
      </c>
    </row>
    <row r="48" spans="1:29">
      <c r="A48" s="4" t="s">
        <v>28</v>
      </c>
      <c r="B48" s="5">
        <v>20</v>
      </c>
      <c r="C48" s="5" t="s">
        <v>23</v>
      </c>
      <c r="D48" s="5">
        <v>122</v>
      </c>
      <c r="E48" s="5" t="s">
        <v>68</v>
      </c>
      <c r="F48" s="5">
        <v>31</v>
      </c>
      <c r="G48" s="7"/>
      <c r="H48" s="7"/>
      <c r="I48" s="7"/>
      <c r="J48" s="7"/>
      <c r="K48" s="123" t="str">
        <f t="shared" si="0"/>
        <v xml:space="preserve"> 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4" t="s">
        <v>28</v>
      </c>
      <c r="B49" s="5">
        <v>20</v>
      </c>
      <c r="C49" s="5" t="s">
        <v>24</v>
      </c>
      <c r="D49" s="5">
        <v>15</v>
      </c>
      <c r="E49" s="5" t="s">
        <v>68</v>
      </c>
      <c r="F49" s="5">
        <v>31</v>
      </c>
      <c r="G49" s="5">
        <v>350</v>
      </c>
      <c r="H49" s="5">
        <v>350</v>
      </c>
      <c r="I49" s="5">
        <v>400</v>
      </c>
      <c r="J49" s="5">
        <v>400</v>
      </c>
      <c r="K49" s="123">
        <f t="shared" si="0"/>
        <v>375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4" t="s">
        <v>28</v>
      </c>
      <c r="B50" s="5">
        <v>20</v>
      </c>
      <c r="C50" s="5" t="s">
        <v>25</v>
      </c>
      <c r="D50" s="5">
        <v>137</v>
      </c>
      <c r="E50" s="5" t="s">
        <v>68</v>
      </c>
      <c r="F50" s="5">
        <v>31</v>
      </c>
      <c r="G50" s="7"/>
      <c r="H50" s="7"/>
      <c r="I50" s="7"/>
      <c r="J50" s="7"/>
      <c r="K50" s="123" t="str">
        <f t="shared" si="0"/>
        <v xml:space="preserve"> 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4" t="s">
        <v>29</v>
      </c>
      <c r="B51" s="5">
        <v>233</v>
      </c>
      <c r="C51" s="5" t="s">
        <v>7</v>
      </c>
      <c r="D51" s="5">
        <v>486</v>
      </c>
      <c r="E51" s="5" t="s">
        <v>68</v>
      </c>
      <c r="F51" s="5">
        <v>31</v>
      </c>
      <c r="G51" s="7"/>
      <c r="H51" s="7"/>
      <c r="I51" s="7"/>
      <c r="J51" s="7"/>
      <c r="K51" s="123" t="str">
        <f t="shared" si="0"/>
        <v xml:space="preserve"> 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4" t="s">
        <v>29</v>
      </c>
      <c r="B52" s="5">
        <v>233</v>
      </c>
      <c r="C52" s="5" t="s">
        <v>10</v>
      </c>
      <c r="D52" s="5">
        <v>176</v>
      </c>
      <c r="E52" s="5" t="s">
        <v>68</v>
      </c>
      <c r="F52" s="5">
        <v>31</v>
      </c>
      <c r="G52" s="7"/>
      <c r="H52" s="7"/>
      <c r="I52" s="7"/>
      <c r="J52" s="7"/>
      <c r="K52" s="123" t="str">
        <f t="shared" si="0"/>
        <v xml:space="preserve"> 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4" t="s">
        <v>29</v>
      </c>
      <c r="B53" s="5">
        <v>233</v>
      </c>
      <c r="C53" s="5" t="s">
        <v>12</v>
      </c>
      <c r="D53" s="5">
        <v>125</v>
      </c>
      <c r="E53" s="5" t="s">
        <v>68</v>
      </c>
      <c r="F53" s="5">
        <v>31</v>
      </c>
      <c r="G53" s="5">
        <v>1000</v>
      </c>
      <c r="H53" s="5">
        <v>1000</v>
      </c>
      <c r="I53" s="5">
        <v>2000</v>
      </c>
      <c r="J53" s="5">
        <v>2000</v>
      </c>
      <c r="K53" s="123">
        <f t="shared" si="0"/>
        <v>1500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4" t="s">
        <v>29</v>
      </c>
      <c r="B54" s="5">
        <v>233</v>
      </c>
      <c r="C54" s="5" t="s">
        <v>13</v>
      </c>
      <c r="D54" s="5">
        <v>191</v>
      </c>
      <c r="E54" s="5" t="s">
        <v>68</v>
      </c>
      <c r="F54" s="5">
        <v>31</v>
      </c>
      <c r="G54" s="7"/>
      <c r="H54" s="7"/>
      <c r="I54" s="7"/>
      <c r="J54" s="7"/>
      <c r="K54" s="123" t="str">
        <f t="shared" si="0"/>
        <v xml:space="preserve"> 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4" t="s">
        <v>29</v>
      </c>
      <c r="B55" s="5">
        <v>233</v>
      </c>
      <c r="C55" s="5" t="s">
        <v>14</v>
      </c>
      <c r="D55" s="5">
        <v>195</v>
      </c>
      <c r="E55" s="5" t="s">
        <v>68</v>
      </c>
      <c r="F55" s="5">
        <v>31</v>
      </c>
      <c r="G55" s="5">
        <v>946195</v>
      </c>
      <c r="H55" s="5">
        <v>927991</v>
      </c>
      <c r="I55" s="5">
        <v>538702</v>
      </c>
      <c r="J55" s="5">
        <v>638297</v>
      </c>
      <c r="K55" s="123">
        <f t="shared" si="0"/>
        <v>762796.25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4" t="s">
        <v>29</v>
      </c>
      <c r="B56" s="5">
        <v>233</v>
      </c>
      <c r="C56" s="5" t="s">
        <v>15</v>
      </c>
      <c r="D56" s="5">
        <v>242</v>
      </c>
      <c r="E56" s="5" t="s">
        <v>68</v>
      </c>
      <c r="F56" s="5">
        <v>31</v>
      </c>
      <c r="G56" s="5">
        <v>274603</v>
      </c>
      <c r="H56" s="5">
        <v>310597</v>
      </c>
      <c r="I56" s="5">
        <v>415171</v>
      </c>
      <c r="J56" s="5">
        <v>430000</v>
      </c>
      <c r="K56" s="123">
        <f t="shared" si="0"/>
        <v>357592.75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4" t="s">
        <v>29</v>
      </c>
      <c r="B57" s="5">
        <v>233</v>
      </c>
      <c r="C57" s="5" t="s">
        <v>16</v>
      </c>
      <c r="D57" s="5">
        <v>201</v>
      </c>
      <c r="E57" s="5" t="s">
        <v>68</v>
      </c>
      <c r="F57" s="5">
        <v>31</v>
      </c>
      <c r="G57" s="7"/>
      <c r="H57" s="7"/>
      <c r="I57" s="7"/>
      <c r="J57" s="7"/>
      <c r="K57" s="123" t="str">
        <f t="shared" si="0"/>
        <v xml:space="preserve"> 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4" t="s">
        <v>29</v>
      </c>
      <c r="B58" s="5">
        <v>233</v>
      </c>
      <c r="C58" s="5" t="s">
        <v>17</v>
      </c>
      <c r="D58" s="5">
        <v>56</v>
      </c>
      <c r="E58" s="5" t="s">
        <v>68</v>
      </c>
      <c r="F58" s="5">
        <v>31</v>
      </c>
      <c r="G58" s="5">
        <v>442497</v>
      </c>
      <c r="H58" s="5">
        <v>445732</v>
      </c>
      <c r="I58" s="5">
        <v>471927</v>
      </c>
      <c r="J58" s="5">
        <v>608368</v>
      </c>
      <c r="K58" s="123">
        <f t="shared" si="0"/>
        <v>492131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4" t="s">
        <v>29</v>
      </c>
      <c r="B59" s="5">
        <v>233</v>
      </c>
      <c r="C59" s="5" t="s">
        <v>18</v>
      </c>
      <c r="D59" s="5">
        <v>79</v>
      </c>
      <c r="E59" s="5" t="s">
        <v>68</v>
      </c>
      <c r="F59" s="5">
        <v>31</v>
      </c>
      <c r="G59" s="5">
        <v>1309710</v>
      </c>
      <c r="H59" s="5">
        <v>1223585</v>
      </c>
      <c r="I59" s="5">
        <v>1182665</v>
      </c>
      <c r="J59" s="5">
        <v>1577220</v>
      </c>
      <c r="K59" s="123">
        <f t="shared" si="0"/>
        <v>1323295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4" t="s">
        <v>29</v>
      </c>
      <c r="B60" s="5">
        <v>233</v>
      </c>
      <c r="C60" s="5" t="s">
        <v>19</v>
      </c>
      <c r="D60" s="5">
        <v>197</v>
      </c>
      <c r="E60" s="5" t="s">
        <v>68</v>
      </c>
      <c r="F60" s="5">
        <v>31</v>
      </c>
      <c r="G60" s="7"/>
      <c r="H60" s="7"/>
      <c r="I60" s="7"/>
      <c r="J60" s="7"/>
      <c r="K60" s="123" t="str">
        <f t="shared" si="0"/>
        <v xml:space="preserve"> 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4" t="s">
        <v>29</v>
      </c>
      <c r="B61" s="5">
        <v>233</v>
      </c>
      <c r="C61" s="5" t="s">
        <v>20</v>
      </c>
      <c r="D61" s="5">
        <v>489</v>
      </c>
      <c r="E61" s="5" t="s">
        <v>68</v>
      </c>
      <c r="F61" s="5">
        <v>31</v>
      </c>
      <c r="G61" s="7"/>
      <c r="H61" s="7"/>
      <c r="I61" s="7"/>
      <c r="J61" s="7"/>
      <c r="K61" s="123" t="str">
        <f t="shared" si="0"/>
        <v xml:space="preserve"> 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4" t="s">
        <v>29</v>
      </c>
      <c r="B62" s="5">
        <v>233</v>
      </c>
      <c r="C62" s="5" t="s">
        <v>21</v>
      </c>
      <c r="D62" s="5">
        <v>27</v>
      </c>
      <c r="E62" s="5" t="s">
        <v>68</v>
      </c>
      <c r="F62" s="5">
        <v>31</v>
      </c>
      <c r="G62" s="5">
        <v>52563</v>
      </c>
      <c r="H62" s="5">
        <v>44200</v>
      </c>
      <c r="I62" s="5">
        <v>40534</v>
      </c>
      <c r="J62" s="5">
        <v>67387</v>
      </c>
      <c r="K62" s="123">
        <f t="shared" si="0"/>
        <v>51171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4" t="s">
        <v>29</v>
      </c>
      <c r="B63" s="5">
        <v>233</v>
      </c>
      <c r="C63" s="5" t="s">
        <v>22</v>
      </c>
      <c r="D63" s="5">
        <v>83</v>
      </c>
      <c r="E63" s="5" t="s">
        <v>68</v>
      </c>
      <c r="F63" s="5">
        <v>31</v>
      </c>
      <c r="G63" s="5">
        <v>1422272</v>
      </c>
      <c r="H63" s="5">
        <v>1330414</v>
      </c>
      <c r="I63" s="5">
        <v>1607741</v>
      </c>
      <c r="J63" s="5">
        <v>1901776</v>
      </c>
      <c r="K63" s="123">
        <f t="shared" si="0"/>
        <v>1565550.75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4" t="s">
        <v>29</v>
      </c>
      <c r="B64" s="5">
        <v>233</v>
      </c>
      <c r="C64" s="5" t="s">
        <v>23</v>
      </c>
      <c r="D64" s="5">
        <v>122</v>
      </c>
      <c r="E64" s="5" t="s">
        <v>68</v>
      </c>
      <c r="F64" s="5">
        <v>31</v>
      </c>
      <c r="G64" s="5">
        <v>8498</v>
      </c>
      <c r="H64" s="5">
        <v>6477</v>
      </c>
      <c r="I64" s="5">
        <v>6831</v>
      </c>
      <c r="J64" s="5">
        <v>7000</v>
      </c>
      <c r="K64" s="123">
        <f t="shared" si="0"/>
        <v>7201.5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4" t="s">
        <v>29</v>
      </c>
      <c r="B65" s="5">
        <v>233</v>
      </c>
      <c r="C65" s="5" t="s">
        <v>24</v>
      </c>
      <c r="D65" s="5">
        <v>15</v>
      </c>
      <c r="E65" s="5" t="s">
        <v>68</v>
      </c>
      <c r="F65" s="5">
        <v>31</v>
      </c>
      <c r="G65" s="7"/>
      <c r="H65" s="7"/>
      <c r="I65" s="7"/>
      <c r="J65" s="7"/>
      <c r="K65" s="123" t="str">
        <f t="shared" si="0"/>
        <v xml:space="preserve"> 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4" t="s">
        <v>29</v>
      </c>
      <c r="B66" s="5">
        <v>233</v>
      </c>
      <c r="C66" s="5" t="s">
        <v>25</v>
      </c>
      <c r="D66" s="5">
        <v>137</v>
      </c>
      <c r="E66" s="5" t="s">
        <v>68</v>
      </c>
      <c r="F66" s="5">
        <v>31</v>
      </c>
      <c r="G66" s="5">
        <v>2433</v>
      </c>
      <c r="H66" s="5">
        <v>2592</v>
      </c>
      <c r="I66" s="5">
        <v>3019</v>
      </c>
      <c r="J66" s="5">
        <v>3100</v>
      </c>
      <c r="K66" s="123">
        <f t="shared" si="0"/>
        <v>2786</v>
      </c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4" t="s">
        <v>30</v>
      </c>
      <c r="B67" s="5">
        <v>29</v>
      </c>
      <c r="C67" s="5" t="s">
        <v>7</v>
      </c>
      <c r="D67" s="5">
        <v>486</v>
      </c>
      <c r="E67" s="5" t="s">
        <v>68</v>
      </c>
      <c r="F67" s="5">
        <v>31</v>
      </c>
      <c r="G67" s="5">
        <v>325000</v>
      </c>
      <c r="H67" s="5">
        <v>330000</v>
      </c>
      <c r="I67" s="5">
        <v>340000</v>
      </c>
      <c r="J67" s="5">
        <v>340000</v>
      </c>
      <c r="K67" s="123">
        <f t="shared" si="0"/>
        <v>333750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4" t="s">
        <v>30</v>
      </c>
      <c r="B68" s="5">
        <v>29</v>
      </c>
      <c r="C68" s="5" t="s">
        <v>10</v>
      </c>
      <c r="D68" s="5">
        <v>176</v>
      </c>
      <c r="E68" s="5" t="s">
        <v>68</v>
      </c>
      <c r="F68" s="5">
        <v>31</v>
      </c>
      <c r="G68" s="5">
        <v>275000</v>
      </c>
      <c r="H68" s="5">
        <v>230000</v>
      </c>
      <c r="I68" s="5">
        <v>230000</v>
      </c>
      <c r="J68" s="5">
        <v>230000</v>
      </c>
      <c r="K68" s="123">
        <f t="shared" ref="K68:K131" si="1">IF(ISERROR(AVERAGE(G68:J68))," ",AVERAGE(G68:J68))</f>
        <v>241250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4" t="s">
        <v>30</v>
      </c>
      <c r="B69" s="5">
        <v>29</v>
      </c>
      <c r="C69" s="5" t="s">
        <v>12</v>
      </c>
      <c r="D69" s="5">
        <v>125</v>
      </c>
      <c r="E69" s="5" t="s">
        <v>68</v>
      </c>
      <c r="F69" s="5">
        <v>31</v>
      </c>
      <c r="G69" s="5">
        <v>89000</v>
      </c>
      <c r="H69" s="5">
        <v>65000</v>
      </c>
      <c r="I69" s="5">
        <v>64000</v>
      </c>
      <c r="J69" s="5">
        <v>64000</v>
      </c>
      <c r="K69" s="123">
        <f t="shared" si="1"/>
        <v>70500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4" t="s">
        <v>30</v>
      </c>
      <c r="B70" s="5">
        <v>29</v>
      </c>
      <c r="C70" s="5" t="s">
        <v>13</v>
      </c>
      <c r="D70" s="5">
        <v>191</v>
      </c>
      <c r="E70" s="5" t="s">
        <v>68</v>
      </c>
      <c r="F70" s="5">
        <v>31</v>
      </c>
      <c r="G70" s="7"/>
      <c r="H70" s="7"/>
      <c r="I70" s="7"/>
      <c r="J70" s="7"/>
      <c r="K70" s="123" t="str">
        <f t="shared" si="1"/>
        <v xml:space="preserve"> 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4" t="s">
        <v>30</v>
      </c>
      <c r="B71" s="5">
        <v>29</v>
      </c>
      <c r="C71" s="5" t="s">
        <v>14</v>
      </c>
      <c r="D71" s="5">
        <v>195</v>
      </c>
      <c r="E71" s="5" t="s">
        <v>68</v>
      </c>
      <c r="F71" s="5">
        <v>31</v>
      </c>
      <c r="G71" s="7"/>
      <c r="H71" s="7"/>
      <c r="I71" s="7"/>
      <c r="J71" s="7"/>
      <c r="K71" s="123" t="str">
        <f t="shared" si="1"/>
        <v xml:space="preserve"> 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4" t="s">
        <v>30</v>
      </c>
      <c r="B72" s="5">
        <v>29</v>
      </c>
      <c r="C72" s="5" t="s">
        <v>15</v>
      </c>
      <c r="D72" s="5">
        <v>242</v>
      </c>
      <c r="E72" s="5" t="s">
        <v>68</v>
      </c>
      <c r="F72" s="5">
        <v>31</v>
      </c>
      <c r="G72" s="5">
        <v>12000</v>
      </c>
      <c r="H72" s="5">
        <v>12500</v>
      </c>
      <c r="I72" s="5">
        <v>13000</v>
      </c>
      <c r="J72" s="5">
        <v>13000</v>
      </c>
      <c r="K72" s="123">
        <f t="shared" si="1"/>
        <v>12625</v>
      </c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4" t="s">
        <v>30</v>
      </c>
      <c r="B73" s="5">
        <v>29</v>
      </c>
      <c r="C73" s="5" t="s">
        <v>16</v>
      </c>
      <c r="D73" s="5">
        <v>201</v>
      </c>
      <c r="E73" s="5" t="s">
        <v>68</v>
      </c>
      <c r="F73" s="5">
        <v>31</v>
      </c>
      <c r="G73" s="7"/>
      <c r="H73" s="7"/>
      <c r="I73" s="7"/>
      <c r="J73" s="7"/>
      <c r="K73" s="123" t="str">
        <f t="shared" si="1"/>
        <v xml:space="preserve"> </v>
      </c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4" t="s">
        <v>30</v>
      </c>
      <c r="B74" s="5">
        <v>29</v>
      </c>
      <c r="C74" s="5" t="s">
        <v>17</v>
      </c>
      <c r="D74" s="5">
        <v>56</v>
      </c>
      <c r="E74" s="5" t="s">
        <v>68</v>
      </c>
      <c r="F74" s="5">
        <v>31</v>
      </c>
      <c r="G74" s="5">
        <v>116000</v>
      </c>
      <c r="H74" s="5">
        <v>115000</v>
      </c>
      <c r="I74" s="5">
        <v>115000</v>
      </c>
      <c r="J74" s="5">
        <v>115000</v>
      </c>
      <c r="K74" s="123">
        <f t="shared" si="1"/>
        <v>115250</v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4" t="s">
        <v>30</v>
      </c>
      <c r="B75" s="5">
        <v>29</v>
      </c>
      <c r="C75" s="5" t="s">
        <v>18</v>
      </c>
      <c r="D75" s="5">
        <v>79</v>
      </c>
      <c r="E75" s="5" t="s">
        <v>68</v>
      </c>
      <c r="F75" s="5">
        <v>31</v>
      </c>
      <c r="G75" s="5">
        <v>7500</v>
      </c>
      <c r="H75" s="5">
        <v>10000</v>
      </c>
      <c r="I75" s="5">
        <v>10500</v>
      </c>
      <c r="J75" s="5">
        <v>10500</v>
      </c>
      <c r="K75" s="123">
        <f t="shared" si="1"/>
        <v>9625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4" t="s">
        <v>30</v>
      </c>
      <c r="B76" s="5">
        <v>29</v>
      </c>
      <c r="C76" s="5" t="s">
        <v>19</v>
      </c>
      <c r="D76" s="5">
        <v>197</v>
      </c>
      <c r="E76" s="5" t="s">
        <v>68</v>
      </c>
      <c r="F76" s="5">
        <v>31</v>
      </c>
      <c r="G76" s="5">
        <v>2000</v>
      </c>
      <c r="H76" s="5">
        <v>2000</v>
      </c>
      <c r="I76" s="5">
        <v>2000</v>
      </c>
      <c r="J76" s="5">
        <v>2000</v>
      </c>
      <c r="K76" s="123">
        <f t="shared" si="1"/>
        <v>2000</v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4" t="s">
        <v>30</v>
      </c>
      <c r="B77" s="5">
        <v>29</v>
      </c>
      <c r="C77" s="5" t="s">
        <v>20</v>
      </c>
      <c r="D77" s="5">
        <v>489</v>
      </c>
      <c r="E77" s="5" t="s">
        <v>68</v>
      </c>
      <c r="F77" s="5">
        <v>31</v>
      </c>
      <c r="G77" s="7"/>
      <c r="H77" s="7"/>
      <c r="I77" s="7"/>
      <c r="J77" s="7"/>
      <c r="K77" s="123" t="str">
        <f t="shared" si="1"/>
        <v xml:space="preserve"> 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4" t="s">
        <v>30</v>
      </c>
      <c r="B78" s="5">
        <v>29</v>
      </c>
      <c r="C78" s="5" t="s">
        <v>21</v>
      </c>
      <c r="D78" s="5">
        <v>27</v>
      </c>
      <c r="E78" s="5" t="s">
        <v>68</v>
      </c>
      <c r="F78" s="5">
        <v>31</v>
      </c>
      <c r="G78" s="5">
        <v>19500</v>
      </c>
      <c r="H78" s="5">
        <v>20500</v>
      </c>
      <c r="I78" s="5">
        <v>21000</v>
      </c>
      <c r="J78" s="5">
        <v>21000</v>
      </c>
      <c r="K78" s="123">
        <f t="shared" si="1"/>
        <v>20500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4" t="s">
        <v>30</v>
      </c>
      <c r="B79" s="5">
        <v>29</v>
      </c>
      <c r="C79" s="5" t="s">
        <v>22</v>
      </c>
      <c r="D79" s="5">
        <v>83</v>
      </c>
      <c r="E79" s="5" t="s">
        <v>68</v>
      </c>
      <c r="F79" s="5">
        <v>31</v>
      </c>
      <c r="G79" s="5">
        <v>55000</v>
      </c>
      <c r="H79" s="5">
        <v>65000</v>
      </c>
      <c r="I79" s="5">
        <v>66000</v>
      </c>
      <c r="J79" s="5">
        <v>66000</v>
      </c>
      <c r="K79" s="123">
        <f t="shared" si="1"/>
        <v>63000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4" t="s">
        <v>30</v>
      </c>
      <c r="B80" s="5">
        <v>29</v>
      </c>
      <c r="C80" s="5" t="s">
        <v>23</v>
      </c>
      <c r="D80" s="5">
        <v>122</v>
      </c>
      <c r="E80" s="5" t="s">
        <v>68</v>
      </c>
      <c r="F80" s="5">
        <v>31</v>
      </c>
      <c r="G80" s="5">
        <v>130000</v>
      </c>
      <c r="H80" s="5">
        <v>125000</v>
      </c>
      <c r="I80" s="5">
        <v>131000</v>
      </c>
      <c r="J80" s="5">
        <v>131000</v>
      </c>
      <c r="K80" s="123">
        <f t="shared" si="1"/>
        <v>129250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4" t="s">
        <v>30</v>
      </c>
      <c r="B81" s="5">
        <v>29</v>
      </c>
      <c r="C81" s="5" t="s">
        <v>24</v>
      </c>
      <c r="D81" s="5">
        <v>15</v>
      </c>
      <c r="E81" s="5" t="s">
        <v>68</v>
      </c>
      <c r="F81" s="5">
        <v>31</v>
      </c>
      <c r="G81" s="5">
        <v>10500</v>
      </c>
      <c r="H81" s="5">
        <v>10000</v>
      </c>
      <c r="I81" s="5">
        <v>9500</v>
      </c>
      <c r="J81" s="5">
        <v>9500</v>
      </c>
      <c r="K81" s="123">
        <f t="shared" si="1"/>
        <v>9875</v>
      </c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4" t="s">
        <v>30</v>
      </c>
      <c r="B82" s="5">
        <v>29</v>
      </c>
      <c r="C82" s="5" t="s">
        <v>25</v>
      </c>
      <c r="D82" s="5">
        <v>137</v>
      </c>
      <c r="E82" s="5" t="s">
        <v>68</v>
      </c>
      <c r="F82" s="5">
        <v>31</v>
      </c>
      <c r="G82" s="5">
        <v>1700</v>
      </c>
      <c r="H82" s="5">
        <v>1700</v>
      </c>
      <c r="I82" s="5">
        <v>1700</v>
      </c>
      <c r="J82" s="5">
        <v>1700</v>
      </c>
      <c r="K82" s="123">
        <f t="shared" si="1"/>
        <v>1700</v>
      </c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4" t="s">
        <v>31</v>
      </c>
      <c r="B83" s="5">
        <v>32</v>
      </c>
      <c r="C83" s="5" t="s">
        <v>7</v>
      </c>
      <c r="D83" s="5">
        <v>486</v>
      </c>
      <c r="E83" s="5" t="s">
        <v>68</v>
      </c>
      <c r="F83" s="5">
        <v>31</v>
      </c>
      <c r="G83" s="5">
        <v>84505</v>
      </c>
      <c r="H83" s="5">
        <v>86000</v>
      </c>
      <c r="I83" s="5">
        <v>86000</v>
      </c>
      <c r="J83" s="5">
        <v>86000</v>
      </c>
      <c r="K83" s="123">
        <f t="shared" si="1"/>
        <v>85626.25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4" t="s">
        <v>31</v>
      </c>
      <c r="B84" s="5">
        <v>32</v>
      </c>
      <c r="C84" s="5" t="s">
        <v>10</v>
      </c>
      <c r="D84" s="5">
        <v>176</v>
      </c>
      <c r="E84" s="5" t="s">
        <v>68</v>
      </c>
      <c r="F84" s="5">
        <v>31</v>
      </c>
      <c r="G84" s="5">
        <v>265000</v>
      </c>
      <c r="H84" s="5">
        <v>280000</v>
      </c>
      <c r="I84" s="5">
        <v>280000</v>
      </c>
      <c r="J84" s="5">
        <v>280000</v>
      </c>
      <c r="K84" s="123">
        <f t="shared" si="1"/>
        <v>276250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4" t="s">
        <v>31</v>
      </c>
      <c r="B85" s="5">
        <v>32</v>
      </c>
      <c r="C85" s="5" t="s">
        <v>12</v>
      </c>
      <c r="D85" s="5">
        <v>125</v>
      </c>
      <c r="E85" s="5" t="s">
        <v>68</v>
      </c>
      <c r="F85" s="5">
        <v>31</v>
      </c>
      <c r="G85" s="5">
        <v>350000</v>
      </c>
      <c r="H85" s="5">
        <v>385000</v>
      </c>
      <c r="I85" s="5">
        <v>365000</v>
      </c>
      <c r="J85" s="5">
        <v>365000</v>
      </c>
      <c r="K85" s="123">
        <f t="shared" si="1"/>
        <v>366250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4" t="s">
        <v>31</v>
      </c>
      <c r="B86" s="5">
        <v>32</v>
      </c>
      <c r="C86" s="5" t="s">
        <v>13</v>
      </c>
      <c r="D86" s="5">
        <v>191</v>
      </c>
      <c r="E86" s="5" t="s">
        <v>68</v>
      </c>
      <c r="F86" s="5">
        <v>31</v>
      </c>
      <c r="G86" s="7"/>
      <c r="H86" s="7"/>
      <c r="I86" s="7"/>
      <c r="J86" s="7"/>
      <c r="K86" s="123" t="str">
        <f t="shared" si="1"/>
        <v xml:space="preserve"> </v>
      </c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4" t="s">
        <v>31</v>
      </c>
      <c r="B87" s="5">
        <v>32</v>
      </c>
      <c r="C87" s="5" t="s">
        <v>14</v>
      </c>
      <c r="D87" s="5">
        <v>195</v>
      </c>
      <c r="E87" s="5" t="s">
        <v>68</v>
      </c>
      <c r="F87" s="5">
        <v>31</v>
      </c>
      <c r="G87" s="5">
        <v>89846</v>
      </c>
      <c r="H87" s="5">
        <v>105161</v>
      </c>
      <c r="I87" s="5">
        <v>105000</v>
      </c>
      <c r="J87" s="5">
        <v>105000</v>
      </c>
      <c r="K87" s="123">
        <f t="shared" si="1"/>
        <v>101251.75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4" t="s">
        <v>31</v>
      </c>
      <c r="B88" s="5">
        <v>32</v>
      </c>
      <c r="C88" s="5" t="s">
        <v>15</v>
      </c>
      <c r="D88" s="5">
        <v>242</v>
      </c>
      <c r="E88" s="5" t="s">
        <v>68</v>
      </c>
      <c r="F88" s="5">
        <v>31</v>
      </c>
      <c r="G88" s="5">
        <v>307777</v>
      </c>
      <c r="H88" s="5">
        <v>308000</v>
      </c>
      <c r="I88" s="5">
        <v>300000</v>
      </c>
      <c r="J88" s="5">
        <v>300000</v>
      </c>
      <c r="K88" s="123">
        <f t="shared" si="1"/>
        <v>303944.25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4" t="s">
        <v>31</v>
      </c>
      <c r="B89" s="5">
        <v>32</v>
      </c>
      <c r="C89" s="5" t="s">
        <v>16</v>
      </c>
      <c r="D89" s="5">
        <v>201</v>
      </c>
      <c r="E89" s="5" t="s">
        <v>68</v>
      </c>
      <c r="F89" s="5">
        <v>31</v>
      </c>
      <c r="G89" s="7"/>
      <c r="H89" s="7"/>
      <c r="I89" s="7"/>
      <c r="J89" s="7"/>
      <c r="K89" s="123" t="str">
        <f t="shared" si="1"/>
        <v xml:space="preserve"> 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4" t="s">
        <v>31</v>
      </c>
      <c r="B90" s="5">
        <v>32</v>
      </c>
      <c r="C90" s="5" t="s">
        <v>17</v>
      </c>
      <c r="D90" s="5">
        <v>56</v>
      </c>
      <c r="E90" s="5" t="s">
        <v>68</v>
      </c>
      <c r="F90" s="5">
        <v>31</v>
      </c>
      <c r="G90" s="5">
        <v>560000</v>
      </c>
      <c r="H90" s="5">
        <v>630000</v>
      </c>
      <c r="I90" s="5">
        <v>620000</v>
      </c>
      <c r="J90" s="5">
        <v>620000</v>
      </c>
      <c r="K90" s="123">
        <f t="shared" si="1"/>
        <v>607500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4" t="s">
        <v>31</v>
      </c>
      <c r="B91" s="5">
        <v>32</v>
      </c>
      <c r="C91" s="5" t="s">
        <v>18</v>
      </c>
      <c r="D91" s="5">
        <v>79</v>
      </c>
      <c r="E91" s="5" t="s">
        <v>68</v>
      </c>
      <c r="F91" s="5">
        <v>31</v>
      </c>
      <c r="G91" s="5">
        <v>53000</v>
      </c>
      <c r="H91" s="5">
        <v>53000</v>
      </c>
      <c r="I91" s="5">
        <v>53000</v>
      </c>
      <c r="J91" s="5">
        <v>53000</v>
      </c>
      <c r="K91" s="123">
        <f t="shared" si="1"/>
        <v>53000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4" t="s">
        <v>31</v>
      </c>
      <c r="B92" s="5">
        <v>32</v>
      </c>
      <c r="C92" s="5" t="s">
        <v>19</v>
      </c>
      <c r="D92" s="5">
        <v>197</v>
      </c>
      <c r="E92" s="5" t="s">
        <v>68</v>
      </c>
      <c r="F92" s="5">
        <v>31</v>
      </c>
      <c r="G92" s="7"/>
      <c r="H92" s="7"/>
      <c r="I92" s="7"/>
      <c r="J92" s="7"/>
      <c r="K92" s="123" t="str">
        <f t="shared" si="1"/>
        <v xml:space="preserve"> 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4" t="s">
        <v>31</v>
      </c>
      <c r="B93" s="5">
        <v>32</v>
      </c>
      <c r="C93" s="5" t="s">
        <v>20</v>
      </c>
      <c r="D93" s="5">
        <v>489</v>
      </c>
      <c r="E93" s="5" t="s">
        <v>68</v>
      </c>
      <c r="F93" s="5">
        <v>31</v>
      </c>
      <c r="G93" s="5">
        <v>253826</v>
      </c>
      <c r="H93" s="5">
        <v>255000</v>
      </c>
      <c r="I93" s="5">
        <v>255000</v>
      </c>
      <c r="J93" s="5">
        <v>255000</v>
      </c>
      <c r="K93" s="123">
        <f t="shared" si="1"/>
        <v>254706.5</v>
      </c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4" t="s">
        <v>31</v>
      </c>
      <c r="B94" s="5">
        <v>32</v>
      </c>
      <c r="C94" s="5" t="s">
        <v>21</v>
      </c>
      <c r="D94" s="5">
        <v>27</v>
      </c>
      <c r="E94" s="5" t="s">
        <v>68</v>
      </c>
      <c r="F94" s="5">
        <v>31</v>
      </c>
      <c r="G94" s="5">
        <v>45000</v>
      </c>
      <c r="H94" s="5">
        <v>50000</v>
      </c>
      <c r="I94" s="5">
        <v>50000</v>
      </c>
      <c r="J94" s="5">
        <v>50000</v>
      </c>
      <c r="K94" s="123">
        <f t="shared" si="1"/>
        <v>48750</v>
      </c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4" t="s">
        <v>31</v>
      </c>
      <c r="B95" s="5">
        <v>32</v>
      </c>
      <c r="C95" s="5" t="s">
        <v>22</v>
      </c>
      <c r="D95" s="5">
        <v>83</v>
      </c>
      <c r="E95" s="5" t="s">
        <v>68</v>
      </c>
      <c r="F95" s="5">
        <v>31</v>
      </c>
      <c r="G95" s="5">
        <v>531408</v>
      </c>
      <c r="H95" s="5">
        <v>500000</v>
      </c>
      <c r="I95" s="5">
        <v>500000</v>
      </c>
      <c r="J95" s="5">
        <v>500000</v>
      </c>
      <c r="K95" s="123">
        <f t="shared" si="1"/>
        <v>507852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4" t="s">
        <v>31</v>
      </c>
      <c r="B96" s="5">
        <v>32</v>
      </c>
      <c r="C96" s="5" t="s">
        <v>23</v>
      </c>
      <c r="D96" s="5">
        <v>122</v>
      </c>
      <c r="E96" s="5" t="s">
        <v>68</v>
      </c>
      <c r="F96" s="5">
        <v>31</v>
      </c>
      <c r="G96" s="5">
        <v>49000</v>
      </c>
      <c r="H96" s="5">
        <v>52000</v>
      </c>
      <c r="I96" s="5">
        <v>48000</v>
      </c>
      <c r="J96" s="5">
        <v>48000</v>
      </c>
      <c r="K96" s="123">
        <f t="shared" si="1"/>
        <v>49250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4" t="s">
        <v>31</v>
      </c>
      <c r="B97" s="5">
        <v>32</v>
      </c>
      <c r="C97" s="5" t="s">
        <v>24</v>
      </c>
      <c r="D97" s="5">
        <v>15</v>
      </c>
      <c r="E97" s="5" t="s">
        <v>68</v>
      </c>
      <c r="F97" s="5">
        <v>31</v>
      </c>
      <c r="G97" s="5">
        <v>300</v>
      </c>
      <c r="H97" s="5">
        <v>300</v>
      </c>
      <c r="I97" s="5">
        <v>300</v>
      </c>
      <c r="J97" s="5">
        <v>300</v>
      </c>
      <c r="K97" s="123">
        <f t="shared" si="1"/>
        <v>300</v>
      </c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4" t="s">
        <v>31</v>
      </c>
      <c r="B98" s="5">
        <v>32</v>
      </c>
      <c r="C98" s="5" t="s">
        <v>25</v>
      </c>
      <c r="D98" s="5">
        <v>137</v>
      </c>
      <c r="E98" s="5" t="s">
        <v>68</v>
      </c>
      <c r="F98" s="5">
        <v>31</v>
      </c>
      <c r="G98" s="5">
        <v>45000</v>
      </c>
      <c r="H98" s="5">
        <v>48000</v>
      </c>
      <c r="I98" s="5">
        <v>46000</v>
      </c>
      <c r="J98" s="5">
        <v>46000</v>
      </c>
      <c r="K98" s="123">
        <f t="shared" si="1"/>
        <v>46250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4" t="s">
        <v>32</v>
      </c>
      <c r="B99" s="5">
        <v>37</v>
      </c>
      <c r="C99" s="5" t="s">
        <v>7</v>
      </c>
      <c r="D99" s="5">
        <v>486</v>
      </c>
      <c r="E99" s="5" t="s">
        <v>68</v>
      </c>
      <c r="F99" s="5">
        <v>31</v>
      </c>
      <c r="G99" s="5">
        <v>18500</v>
      </c>
      <c r="H99" s="5">
        <v>18800</v>
      </c>
      <c r="I99" s="5">
        <v>19500</v>
      </c>
      <c r="J99" s="5">
        <v>19500</v>
      </c>
      <c r="K99" s="123">
        <f t="shared" si="1"/>
        <v>19075</v>
      </c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4" t="s">
        <v>32</v>
      </c>
      <c r="B100" s="5">
        <v>37</v>
      </c>
      <c r="C100" s="5" t="s">
        <v>10</v>
      </c>
      <c r="D100" s="5">
        <v>176</v>
      </c>
      <c r="E100" s="5" t="s">
        <v>68</v>
      </c>
      <c r="F100" s="5">
        <v>31</v>
      </c>
      <c r="G100" s="7"/>
      <c r="H100" s="7"/>
      <c r="I100" s="7"/>
      <c r="J100" s="7"/>
      <c r="K100" s="123" t="str">
        <f t="shared" si="1"/>
        <v xml:space="preserve"> </v>
      </c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4" t="s">
        <v>32</v>
      </c>
      <c r="B101" s="5">
        <v>37</v>
      </c>
      <c r="C101" s="5" t="s">
        <v>12</v>
      </c>
      <c r="D101" s="5">
        <v>125</v>
      </c>
      <c r="E101" s="5" t="s">
        <v>68</v>
      </c>
      <c r="F101" s="5">
        <v>31</v>
      </c>
      <c r="G101" s="5">
        <v>190000</v>
      </c>
      <c r="H101" s="5">
        <v>190000</v>
      </c>
      <c r="I101" s="5">
        <v>199281</v>
      </c>
      <c r="J101" s="5">
        <v>207252</v>
      </c>
      <c r="K101" s="123">
        <f t="shared" si="1"/>
        <v>196633.25</v>
      </c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4" t="s">
        <v>32</v>
      </c>
      <c r="B102" s="5">
        <v>37</v>
      </c>
      <c r="C102" s="5" t="s">
        <v>13</v>
      </c>
      <c r="D102" s="5">
        <v>191</v>
      </c>
      <c r="E102" s="5" t="s">
        <v>68</v>
      </c>
      <c r="F102" s="5">
        <v>31</v>
      </c>
      <c r="G102" s="7"/>
      <c r="H102" s="7"/>
      <c r="I102" s="7"/>
      <c r="J102" s="7"/>
      <c r="K102" s="123" t="str">
        <f t="shared" si="1"/>
        <v xml:space="preserve"> </v>
      </c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4" t="s">
        <v>32</v>
      </c>
      <c r="B103" s="5">
        <v>37</v>
      </c>
      <c r="C103" s="5" t="s">
        <v>14</v>
      </c>
      <c r="D103" s="5">
        <v>195</v>
      </c>
      <c r="E103" s="5" t="s">
        <v>68</v>
      </c>
      <c r="F103" s="5">
        <v>31</v>
      </c>
      <c r="G103" s="7"/>
      <c r="H103" s="7"/>
      <c r="I103" s="7"/>
      <c r="J103" s="7"/>
      <c r="K103" s="123" t="str">
        <f t="shared" si="1"/>
        <v xml:space="preserve"> </v>
      </c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4" t="s">
        <v>32</v>
      </c>
      <c r="B104" s="5">
        <v>37</v>
      </c>
      <c r="C104" s="5" t="s">
        <v>15</v>
      </c>
      <c r="D104" s="5">
        <v>242</v>
      </c>
      <c r="E104" s="5" t="s">
        <v>68</v>
      </c>
      <c r="F104" s="5">
        <v>31</v>
      </c>
      <c r="G104" s="5">
        <v>140000</v>
      </c>
      <c r="H104" s="5">
        <v>140000</v>
      </c>
      <c r="I104" s="5">
        <v>156374</v>
      </c>
      <c r="J104" s="5">
        <v>159501</v>
      </c>
      <c r="K104" s="123">
        <f t="shared" si="1"/>
        <v>148968.75</v>
      </c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4" t="s">
        <v>32</v>
      </c>
      <c r="B105" s="5">
        <v>37</v>
      </c>
      <c r="C105" s="5" t="s">
        <v>16</v>
      </c>
      <c r="D105" s="5">
        <v>201</v>
      </c>
      <c r="E105" s="5" t="s">
        <v>68</v>
      </c>
      <c r="F105" s="5">
        <v>31</v>
      </c>
      <c r="G105" s="7"/>
      <c r="H105" s="7"/>
      <c r="I105" s="7"/>
      <c r="J105" s="7"/>
      <c r="K105" s="123" t="str">
        <f t="shared" si="1"/>
        <v xml:space="preserve"> 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4" t="s">
        <v>32</v>
      </c>
      <c r="B106" s="5">
        <v>37</v>
      </c>
      <c r="C106" s="5" t="s">
        <v>17</v>
      </c>
      <c r="D106" s="5">
        <v>56</v>
      </c>
      <c r="E106" s="5" t="s">
        <v>68</v>
      </c>
      <c r="F106" s="5">
        <v>31</v>
      </c>
      <c r="G106" s="5">
        <v>145000</v>
      </c>
      <c r="H106" s="5">
        <v>145000</v>
      </c>
      <c r="I106" s="5">
        <v>164442</v>
      </c>
      <c r="J106" s="5">
        <v>172665</v>
      </c>
      <c r="K106" s="123">
        <f t="shared" si="1"/>
        <v>156776.75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4" t="s">
        <v>32</v>
      </c>
      <c r="B107" s="5">
        <v>37</v>
      </c>
      <c r="C107" s="5" t="s">
        <v>18</v>
      </c>
      <c r="D107" s="5">
        <v>79</v>
      </c>
      <c r="E107" s="5" t="s">
        <v>68</v>
      </c>
      <c r="F107" s="5">
        <v>31</v>
      </c>
      <c r="G107" s="5">
        <v>10000</v>
      </c>
      <c r="H107" s="5">
        <v>10000</v>
      </c>
      <c r="I107" s="5">
        <v>10000</v>
      </c>
      <c r="J107" s="5">
        <v>10000</v>
      </c>
      <c r="K107" s="123">
        <f t="shared" si="1"/>
        <v>10000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4" t="s">
        <v>32</v>
      </c>
      <c r="B108" s="5">
        <v>37</v>
      </c>
      <c r="C108" s="5" t="s">
        <v>19</v>
      </c>
      <c r="D108" s="5">
        <v>197</v>
      </c>
      <c r="E108" s="5" t="s">
        <v>68</v>
      </c>
      <c r="F108" s="5">
        <v>31</v>
      </c>
      <c r="G108" s="7"/>
      <c r="H108" s="7"/>
      <c r="I108" s="7"/>
      <c r="J108" s="7"/>
      <c r="K108" s="123" t="str">
        <f t="shared" si="1"/>
        <v xml:space="preserve"> 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4" t="s">
        <v>32</v>
      </c>
      <c r="B109" s="5">
        <v>37</v>
      </c>
      <c r="C109" s="5" t="s">
        <v>20</v>
      </c>
      <c r="D109" s="5">
        <v>489</v>
      </c>
      <c r="E109" s="5" t="s">
        <v>68</v>
      </c>
      <c r="F109" s="5">
        <v>31</v>
      </c>
      <c r="G109" s="5">
        <v>28000</v>
      </c>
      <c r="H109" s="5">
        <v>28000</v>
      </c>
      <c r="I109" s="5">
        <v>28200</v>
      </c>
      <c r="J109" s="5">
        <v>28200</v>
      </c>
      <c r="K109" s="123">
        <f t="shared" si="1"/>
        <v>28100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4" t="s">
        <v>32</v>
      </c>
      <c r="B110" s="5">
        <v>37</v>
      </c>
      <c r="C110" s="5" t="s">
        <v>21</v>
      </c>
      <c r="D110" s="5">
        <v>27</v>
      </c>
      <c r="E110" s="5" t="s">
        <v>68</v>
      </c>
      <c r="F110" s="5">
        <v>31</v>
      </c>
      <c r="G110" s="5">
        <v>23000</v>
      </c>
      <c r="H110" s="5">
        <v>25000</v>
      </c>
      <c r="I110" s="5">
        <v>25063</v>
      </c>
      <c r="J110" s="5">
        <v>25314</v>
      </c>
      <c r="K110" s="123">
        <f t="shared" si="1"/>
        <v>24594.25</v>
      </c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4" t="s">
        <v>32</v>
      </c>
      <c r="B111" s="5">
        <v>37</v>
      </c>
      <c r="C111" s="5" t="s">
        <v>22</v>
      </c>
      <c r="D111" s="5">
        <v>83</v>
      </c>
      <c r="E111" s="5" t="s">
        <v>68</v>
      </c>
      <c r="F111" s="5">
        <v>31</v>
      </c>
      <c r="G111" s="5">
        <v>50000</v>
      </c>
      <c r="H111" s="5">
        <v>50000</v>
      </c>
      <c r="I111" s="5">
        <v>49199</v>
      </c>
      <c r="J111" s="5">
        <v>40791</v>
      </c>
      <c r="K111" s="123">
        <f t="shared" si="1"/>
        <v>47497.5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>
      <c r="A112" s="4" t="s">
        <v>32</v>
      </c>
      <c r="B112" s="5">
        <v>37</v>
      </c>
      <c r="C112" s="5" t="s">
        <v>23</v>
      </c>
      <c r="D112" s="5">
        <v>122</v>
      </c>
      <c r="E112" s="5" t="s">
        <v>68</v>
      </c>
      <c r="F112" s="5">
        <v>31</v>
      </c>
      <c r="G112" s="7"/>
      <c r="H112" s="7"/>
      <c r="I112" s="7"/>
      <c r="J112" s="7"/>
      <c r="K112" s="123" t="str">
        <f t="shared" si="1"/>
        <v xml:space="preserve"> </v>
      </c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4" t="s">
        <v>32</v>
      </c>
      <c r="B113" s="5">
        <v>37</v>
      </c>
      <c r="C113" s="5" t="s">
        <v>24</v>
      </c>
      <c r="D113" s="5">
        <v>15</v>
      </c>
      <c r="E113" s="5" t="s">
        <v>68</v>
      </c>
      <c r="F113" s="5">
        <v>31</v>
      </c>
      <c r="G113" s="7"/>
      <c r="H113" s="7"/>
      <c r="I113" s="7"/>
      <c r="J113" s="7"/>
      <c r="K113" s="123" t="str">
        <f t="shared" si="1"/>
        <v xml:space="preserve"> 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4" t="s">
        <v>32</v>
      </c>
      <c r="B114" s="5">
        <v>37</v>
      </c>
      <c r="C114" s="5" t="s">
        <v>25</v>
      </c>
      <c r="D114" s="5">
        <v>137</v>
      </c>
      <c r="E114" s="5" t="s">
        <v>68</v>
      </c>
      <c r="F114" s="5">
        <v>31</v>
      </c>
      <c r="G114" s="5">
        <v>52000</v>
      </c>
      <c r="H114" s="5">
        <v>54000</v>
      </c>
      <c r="I114" s="5">
        <v>54000</v>
      </c>
      <c r="J114" s="5">
        <v>54000</v>
      </c>
      <c r="K114" s="123">
        <f t="shared" si="1"/>
        <v>53500</v>
      </c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4" t="s">
        <v>33</v>
      </c>
      <c r="B115" s="5">
        <v>39</v>
      </c>
      <c r="C115" s="5" t="s">
        <v>7</v>
      </c>
      <c r="D115" s="5">
        <v>486</v>
      </c>
      <c r="E115" s="5" t="s">
        <v>68</v>
      </c>
      <c r="F115" s="5">
        <v>31</v>
      </c>
      <c r="G115" s="7"/>
      <c r="H115" s="7"/>
      <c r="I115" s="7"/>
      <c r="J115" s="7"/>
      <c r="K115" s="123" t="str">
        <f t="shared" si="1"/>
        <v xml:space="preserve"> 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4" t="s">
        <v>33</v>
      </c>
      <c r="B116" s="5">
        <v>39</v>
      </c>
      <c r="C116" s="5" t="s">
        <v>10</v>
      </c>
      <c r="D116" s="5">
        <v>176</v>
      </c>
      <c r="E116" s="5" t="s">
        <v>68</v>
      </c>
      <c r="F116" s="5">
        <v>31</v>
      </c>
      <c r="G116" s="5">
        <v>150000</v>
      </c>
      <c r="H116" s="5">
        <v>150000</v>
      </c>
      <c r="I116" s="5">
        <v>130000</v>
      </c>
      <c r="J116" s="5">
        <v>114986</v>
      </c>
      <c r="K116" s="123">
        <f t="shared" si="1"/>
        <v>136246.5</v>
      </c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4" t="s">
        <v>33</v>
      </c>
      <c r="B117" s="5">
        <v>39</v>
      </c>
      <c r="C117" s="5" t="s">
        <v>12</v>
      </c>
      <c r="D117" s="5">
        <v>125</v>
      </c>
      <c r="E117" s="5" t="s">
        <v>68</v>
      </c>
      <c r="F117" s="5">
        <v>31</v>
      </c>
      <c r="G117" s="5">
        <v>27000</v>
      </c>
      <c r="H117" s="5">
        <v>28000</v>
      </c>
      <c r="I117" s="5">
        <v>26000</v>
      </c>
      <c r="J117" s="5">
        <v>20000</v>
      </c>
      <c r="K117" s="123">
        <f t="shared" si="1"/>
        <v>25250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4" t="s">
        <v>33</v>
      </c>
      <c r="B118" s="5">
        <v>39</v>
      </c>
      <c r="C118" s="5" t="s">
        <v>13</v>
      </c>
      <c r="D118" s="5">
        <v>191</v>
      </c>
      <c r="E118" s="5" t="s">
        <v>68</v>
      </c>
      <c r="F118" s="5">
        <v>31</v>
      </c>
      <c r="G118" s="7"/>
      <c r="H118" s="7"/>
      <c r="I118" s="7"/>
      <c r="J118" s="7"/>
      <c r="K118" s="123" t="str">
        <f t="shared" si="1"/>
        <v xml:space="preserve"> </v>
      </c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4" t="s">
        <v>33</v>
      </c>
      <c r="B119" s="5">
        <v>39</v>
      </c>
      <c r="C119" s="5" t="s">
        <v>14</v>
      </c>
      <c r="D119" s="5">
        <v>195</v>
      </c>
      <c r="E119" s="5" t="s">
        <v>68</v>
      </c>
      <c r="F119" s="5">
        <v>31</v>
      </c>
      <c r="G119" s="7"/>
      <c r="H119" s="7"/>
      <c r="I119" s="7"/>
      <c r="J119" s="7"/>
      <c r="K119" s="123" t="str">
        <f t="shared" si="1"/>
        <v xml:space="preserve"> </v>
      </c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4" t="s">
        <v>33</v>
      </c>
      <c r="B120" s="5">
        <v>39</v>
      </c>
      <c r="C120" s="5" t="s">
        <v>15</v>
      </c>
      <c r="D120" s="5">
        <v>242</v>
      </c>
      <c r="E120" s="5" t="s">
        <v>68</v>
      </c>
      <c r="F120" s="5">
        <v>31</v>
      </c>
      <c r="G120" s="5">
        <v>480000</v>
      </c>
      <c r="H120" s="5">
        <v>480000</v>
      </c>
      <c r="I120" s="5">
        <v>350000</v>
      </c>
      <c r="J120" s="5">
        <v>546375</v>
      </c>
      <c r="K120" s="123">
        <f t="shared" si="1"/>
        <v>464093.75</v>
      </c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4" t="s">
        <v>33</v>
      </c>
      <c r="B121" s="5">
        <v>39</v>
      </c>
      <c r="C121" s="5" t="s">
        <v>16</v>
      </c>
      <c r="D121" s="5">
        <v>201</v>
      </c>
      <c r="E121" s="5" t="s">
        <v>68</v>
      </c>
      <c r="F121" s="5">
        <v>31</v>
      </c>
      <c r="G121" s="7"/>
      <c r="H121" s="7"/>
      <c r="I121" s="7"/>
      <c r="J121" s="7"/>
      <c r="K121" s="123" t="str">
        <f t="shared" si="1"/>
        <v xml:space="preserve"> 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4" t="s">
        <v>33</v>
      </c>
      <c r="B122" s="5">
        <v>39</v>
      </c>
      <c r="C122" s="5" t="s">
        <v>17</v>
      </c>
      <c r="D122" s="5">
        <v>56</v>
      </c>
      <c r="E122" s="5" t="s">
        <v>68</v>
      </c>
      <c r="F122" s="5">
        <v>31</v>
      </c>
      <c r="G122" s="5">
        <v>184048</v>
      </c>
      <c r="H122" s="5">
        <v>172453</v>
      </c>
      <c r="I122" s="5">
        <v>200000</v>
      </c>
      <c r="J122" s="5">
        <v>235082</v>
      </c>
      <c r="K122" s="123">
        <f t="shared" si="1"/>
        <v>197895.75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4" t="s">
        <v>33</v>
      </c>
      <c r="B123" s="5">
        <v>39</v>
      </c>
      <c r="C123" s="5" t="s">
        <v>18</v>
      </c>
      <c r="D123" s="5">
        <v>79</v>
      </c>
      <c r="E123" s="5" t="s">
        <v>68</v>
      </c>
      <c r="F123" s="5">
        <v>31</v>
      </c>
      <c r="G123" s="5">
        <v>981952</v>
      </c>
      <c r="H123" s="5">
        <v>1008196</v>
      </c>
      <c r="I123" s="5">
        <v>1000000</v>
      </c>
      <c r="J123" s="5">
        <v>929973</v>
      </c>
      <c r="K123" s="123">
        <f t="shared" si="1"/>
        <v>980030.25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4" t="s">
        <v>33</v>
      </c>
      <c r="B124" s="5">
        <v>39</v>
      </c>
      <c r="C124" s="5" t="s">
        <v>19</v>
      </c>
      <c r="D124" s="5">
        <v>197</v>
      </c>
      <c r="E124" s="5" t="s">
        <v>68</v>
      </c>
      <c r="F124" s="5">
        <v>31</v>
      </c>
      <c r="G124" s="7"/>
      <c r="H124" s="7"/>
      <c r="I124" s="7"/>
      <c r="J124" s="7"/>
      <c r="K124" s="123" t="str">
        <f t="shared" si="1"/>
        <v xml:space="preserve"> 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4" t="s">
        <v>33</v>
      </c>
      <c r="B125" s="5">
        <v>39</v>
      </c>
      <c r="C125" s="5" t="s">
        <v>20</v>
      </c>
      <c r="D125" s="5">
        <v>489</v>
      </c>
      <c r="E125" s="5" t="s">
        <v>68</v>
      </c>
      <c r="F125" s="5">
        <v>31</v>
      </c>
      <c r="G125" s="7"/>
      <c r="H125" s="7"/>
      <c r="I125" s="7"/>
      <c r="J125" s="7"/>
      <c r="K125" s="123" t="str">
        <f t="shared" si="1"/>
        <v xml:space="preserve"> 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4" t="s">
        <v>33</v>
      </c>
      <c r="B126" s="5">
        <v>39</v>
      </c>
      <c r="C126" s="5" t="s">
        <v>21</v>
      </c>
      <c r="D126" s="5">
        <v>27</v>
      </c>
      <c r="E126" s="5" t="s">
        <v>68</v>
      </c>
      <c r="F126" s="5">
        <v>31</v>
      </c>
      <c r="G126" s="5">
        <v>109824</v>
      </c>
      <c r="H126" s="5">
        <v>80839</v>
      </c>
      <c r="I126" s="5">
        <v>80000</v>
      </c>
      <c r="J126" s="5">
        <v>110854</v>
      </c>
      <c r="K126" s="123">
        <f t="shared" si="1"/>
        <v>95379.25</v>
      </c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4" t="s">
        <v>33</v>
      </c>
      <c r="B127" s="5">
        <v>39</v>
      </c>
      <c r="C127" s="5" t="s">
        <v>22</v>
      </c>
      <c r="D127" s="5">
        <v>83</v>
      </c>
      <c r="E127" s="5" t="s">
        <v>68</v>
      </c>
      <c r="F127" s="5">
        <v>31</v>
      </c>
      <c r="G127" s="5">
        <v>792044</v>
      </c>
      <c r="H127" s="5">
        <v>928889</v>
      </c>
      <c r="I127" s="5">
        <v>900000</v>
      </c>
      <c r="J127" s="5">
        <v>873295</v>
      </c>
      <c r="K127" s="123">
        <f t="shared" si="1"/>
        <v>873557</v>
      </c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4" t="s">
        <v>33</v>
      </c>
      <c r="B128" s="5">
        <v>39</v>
      </c>
      <c r="C128" s="5" t="s">
        <v>23</v>
      </c>
      <c r="D128" s="5">
        <v>122</v>
      </c>
      <c r="E128" s="5" t="s">
        <v>68</v>
      </c>
      <c r="F128" s="5">
        <v>31</v>
      </c>
      <c r="G128" s="5">
        <v>25000</v>
      </c>
      <c r="H128" s="5">
        <v>25000</v>
      </c>
      <c r="I128" s="5">
        <v>25500</v>
      </c>
      <c r="J128" s="5">
        <v>30000</v>
      </c>
      <c r="K128" s="123">
        <f t="shared" si="1"/>
        <v>26375</v>
      </c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4" t="s">
        <v>33</v>
      </c>
      <c r="B129" s="5">
        <v>39</v>
      </c>
      <c r="C129" s="5" t="s">
        <v>24</v>
      </c>
      <c r="D129" s="5">
        <v>15</v>
      </c>
      <c r="E129" s="5" t="s">
        <v>68</v>
      </c>
      <c r="F129" s="5">
        <v>31</v>
      </c>
      <c r="G129" s="5">
        <v>2402</v>
      </c>
      <c r="H129" s="5">
        <v>1865</v>
      </c>
      <c r="I129" s="5">
        <v>4000</v>
      </c>
      <c r="J129" s="5">
        <v>4500</v>
      </c>
      <c r="K129" s="123">
        <f t="shared" si="1"/>
        <v>3191.75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4" t="s">
        <v>33</v>
      </c>
      <c r="B130" s="5">
        <v>39</v>
      </c>
      <c r="C130" s="5" t="s">
        <v>25</v>
      </c>
      <c r="D130" s="5">
        <v>137</v>
      </c>
      <c r="E130" s="5" t="s">
        <v>68</v>
      </c>
      <c r="F130" s="5">
        <v>31</v>
      </c>
      <c r="G130" s="5">
        <v>26000</v>
      </c>
      <c r="H130" s="5">
        <v>29000</v>
      </c>
      <c r="I130" s="5">
        <v>33500</v>
      </c>
      <c r="J130" s="5">
        <v>42500</v>
      </c>
      <c r="K130" s="123">
        <f t="shared" si="1"/>
        <v>32750</v>
      </c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4" t="s">
        <v>34</v>
      </c>
      <c r="B131" s="5">
        <v>46</v>
      </c>
      <c r="C131" s="5" t="s">
        <v>7</v>
      </c>
      <c r="D131" s="5">
        <v>486</v>
      </c>
      <c r="E131" s="5" t="s">
        <v>68</v>
      </c>
      <c r="F131" s="5">
        <v>31</v>
      </c>
      <c r="G131" s="5">
        <v>11000</v>
      </c>
      <c r="H131" s="5">
        <v>11000</v>
      </c>
      <c r="I131" s="5">
        <v>11000</v>
      </c>
      <c r="J131" s="5">
        <v>11000</v>
      </c>
      <c r="K131" s="123">
        <f t="shared" si="1"/>
        <v>11000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>
      <c r="A132" s="4" t="s">
        <v>34</v>
      </c>
      <c r="B132" s="5">
        <v>46</v>
      </c>
      <c r="C132" s="5" t="s">
        <v>10</v>
      </c>
      <c r="D132" s="5">
        <v>176</v>
      </c>
      <c r="E132" s="5" t="s">
        <v>68</v>
      </c>
      <c r="F132" s="5">
        <v>31</v>
      </c>
      <c r="G132" s="5">
        <v>4400</v>
      </c>
      <c r="H132" s="5">
        <v>4600</v>
      </c>
      <c r="I132" s="5">
        <v>4500</v>
      </c>
      <c r="J132" s="5">
        <v>4600</v>
      </c>
      <c r="K132" s="123">
        <f t="shared" ref="K132:K195" si="2">IF(ISERROR(AVERAGE(G132:J132))," ",AVERAGE(G132:J132))</f>
        <v>4525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>
      <c r="A133" s="4" t="s">
        <v>34</v>
      </c>
      <c r="B133" s="5">
        <v>46</v>
      </c>
      <c r="C133" s="5" t="s">
        <v>12</v>
      </c>
      <c r="D133" s="5">
        <v>125</v>
      </c>
      <c r="E133" s="5" t="s">
        <v>68</v>
      </c>
      <c r="F133" s="5">
        <v>31</v>
      </c>
      <c r="G133" s="5">
        <v>100000</v>
      </c>
      <c r="H133" s="5">
        <v>110000</v>
      </c>
      <c r="I133" s="5">
        <v>105000</v>
      </c>
      <c r="J133" s="5">
        <v>110000</v>
      </c>
      <c r="K133" s="123">
        <f t="shared" si="2"/>
        <v>106250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>
      <c r="A134" s="4" t="s">
        <v>34</v>
      </c>
      <c r="B134" s="5">
        <v>46</v>
      </c>
      <c r="C134" s="5" t="s">
        <v>13</v>
      </c>
      <c r="D134" s="5">
        <v>191</v>
      </c>
      <c r="E134" s="5" t="s">
        <v>68</v>
      </c>
      <c r="F134" s="5">
        <v>31</v>
      </c>
      <c r="G134" s="7"/>
      <c r="H134" s="7"/>
      <c r="I134" s="7"/>
      <c r="J134" s="7"/>
      <c r="K134" s="123" t="str">
        <f t="shared" si="2"/>
        <v xml:space="preserve"> </v>
      </c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>
      <c r="A135" s="4" t="s">
        <v>34</v>
      </c>
      <c r="B135" s="5">
        <v>46</v>
      </c>
      <c r="C135" s="5" t="s">
        <v>14</v>
      </c>
      <c r="D135" s="5">
        <v>195</v>
      </c>
      <c r="E135" s="5" t="s">
        <v>68</v>
      </c>
      <c r="F135" s="5">
        <v>31</v>
      </c>
      <c r="G135" s="7"/>
      <c r="H135" s="7"/>
      <c r="I135" s="7"/>
      <c r="J135" s="7"/>
      <c r="K135" s="123" t="str">
        <f t="shared" si="2"/>
        <v xml:space="preserve"> </v>
      </c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>
      <c r="A136" s="4" t="s">
        <v>34</v>
      </c>
      <c r="B136" s="5">
        <v>46</v>
      </c>
      <c r="C136" s="5" t="s">
        <v>15</v>
      </c>
      <c r="D136" s="5">
        <v>242</v>
      </c>
      <c r="E136" s="5" t="s">
        <v>68</v>
      </c>
      <c r="F136" s="5">
        <v>31</v>
      </c>
      <c r="G136" s="5">
        <v>42000</v>
      </c>
      <c r="H136" s="5">
        <v>42000</v>
      </c>
      <c r="I136" s="5">
        <v>38000</v>
      </c>
      <c r="J136" s="5">
        <v>38000</v>
      </c>
      <c r="K136" s="123">
        <f t="shared" si="2"/>
        <v>40000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>
      <c r="A137" s="4" t="s">
        <v>34</v>
      </c>
      <c r="B137" s="5">
        <v>46</v>
      </c>
      <c r="C137" s="5" t="s">
        <v>16</v>
      </c>
      <c r="D137" s="5">
        <v>201</v>
      </c>
      <c r="E137" s="5" t="s">
        <v>68</v>
      </c>
      <c r="F137" s="5">
        <v>31</v>
      </c>
      <c r="G137" s="7"/>
      <c r="H137" s="7"/>
      <c r="I137" s="7"/>
      <c r="J137" s="7"/>
      <c r="K137" s="123" t="str">
        <f t="shared" si="2"/>
        <v xml:space="preserve"> </v>
      </c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>
      <c r="A138" s="4" t="s">
        <v>34</v>
      </c>
      <c r="B138" s="5">
        <v>46</v>
      </c>
      <c r="C138" s="5" t="s">
        <v>17</v>
      </c>
      <c r="D138" s="5">
        <v>56</v>
      </c>
      <c r="E138" s="5" t="s">
        <v>68</v>
      </c>
      <c r="F138" s="5">
        <v>31</v>
      </c>
      <c r="G138" s="5">
        <v>10000</v>
      </c>
      <c r="H138" s="5">
        <v>10000</v>
      </c>
      <c r="I138" s="5">
        <v>10000</v>
      </c>
      <c r="J138" s="5">
        <v>10250</v>
      </c>
      <c r="K138" s="123">
        <f t="shared" si="2"/>
        <v>10062.5</v>
      </c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>
      <c r="A139" s="4" t="s">
        <v>34</v>
      </c>
      <c r="B139" s="5">
        <v>46</v>
      </c>
      <c r="C139" s="5" t="s">
        <v>18</v>
      </c>
      <c r="D139" s="5">
        <v>79</v>
      </c>
      <c r="E139" s="5" t="s">
        <v>68</v>
      </c>
      <c r="F139" s="5">
        <v>31</v>
      </c>
      <c r="G139" s="5">
        <v>12000</v>
      </c>
      <c r="H139" s="5">
        <v>12000</v>
      </c>
      <c r="I139" s="5">
        <v>10700</v>
      </c>
      <c r="J139" s="5">
        <v>12000</v>
      </c>
      <c r="K139" s="123">
        <f t="shared" si="2"/>
        <v>11675</v>
      </c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>
      <c r="A140" s="4" t="s">
        <v>34</v>
      </c>
      <c r="B140" s="5">
        <v>46</v>
      </c>
      <c r="C140" s="5" t="s">
        <v>19</v>
      </c>
      <c r="D140" s="5">
        <v>197</v>
      </c>
      <c r="E140" s="5" t="s">
        <v>68</v>
      </c>
      <c r="F140" s="5">
        <v>31</v>
      </c>
      <c r="G140" s="7"/>
      <c r="H140" s="7"/>
      <c r="I140" s="7"/>
      <c r="J140" s="7"/>
      <c r="K140" s="123" t="str">
        <f t="shared" si="2"/>
        <v xml:space="preserve"> </v>
      </c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>
      <c r="A141" s="4" t="s">
        <v>34</v>
      </c>
      <c r="B141" s="5">
        <v>46</v>
      </c>
      <c r="C141" s="5" t="s">
        <v>20</v>
      </c>
      <c r="D141" s="5">
        <v>489</v>
      </c>
      <c r="E141" s="5" t="s">
        <v>68</v>
      </c>
      <c r="F141" s="5">
        <v>31</v>
      </c>
      <c r="G141" s="5">
        <v>8600</v>
      </c>
      <c r="H141" s="5">
        <v>8600</v>
      </c>
      <c r="I141" s="5">
        <v>8300</v>
      </c>
      <c r="J141" s="5">
        <v>8600</v>
      </c>
      <c r="K141" s="123">
        <f t="shared" si="2"/>
        <v>8525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>
      <c r="A142" s="4" t="s">
        <v>34</v>
      </c>
      <c r="B142" s="5">
        <v>46</v>
      </c>
      <c r="C142" s="5" t="s">
        <v>21</v>
      </c>
      <c r="D142" s="5">
        <v>27</v>
      </c>
      <c r="E142" s="5" t="s">
        <v>68</v>
      </c>
      <c r="F142" s="5">
        <v>31</v>
      </c>
      <c r="G142" s="5">
        <v>1900</v>
      </c>
      <c r="H142" s="5">
        <v>1900</v>
      </c>
      <c r="I142" s="5">
        <v>1700</v>
      </c>
      <c r="J142" s="5">
        <v>1900</v>
      </c>
      <c r="K142" s="123">
        <f t="shared" si="2"/>
        <v>1850</v>
      </c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>
      <c r="A143" s="4" t="s">
        <v>34</v>
      </c>
      <c r="B143" s="5">
        <v>46</v>
      </c>
      <c r="C143" s="5" t="s">
        <v>22</v>
      </c>
      <c r="D143" s="5">
        <v>83</v>
      </c>
      <c r="E143" s="5" t="s">
        <v>68</v>
      </c>
      <c r="F143" s="5">
        <v>31</v>
      </c>
      <c r="G143" s="7"/>
      <c r="H143" s="7"/>
      <c r="I143" s="7"/>
      <c r="J143" s="7"/>
      <c r="K143" s="123" t="str">
        <f t="shared" si="2"/>
        <v xml:space="preserve"> </v>
      </c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>
      <c r="A144" s="4" t="s">
        <v>34</v>
      </c>
      <c r="B144" s="5">
        <v>46</v>
      </c>
      <c r="C144" s="5" t="s">
        <v>23</v>
      </c>
      <c r="D144" s="5">
        <v>122</v>
      </c>
      <c r="E144" s="5" t="s">
        <v>68</v>
      </c>
      <c r="F144" s="5">
        <v>31</v>
      </c>
      <c r="G144" s="5">
        <v>850</v>
      </c>
      <c r="H144" s="5">
        <v>850</v>
      </c>
      <c r="I144" s="5">
        <v>830</v>
      </c>
      <c r="J144" s="5">
        <v>850</v>
      </c>
      <c r="K144" s="123">
        <f t="shared" si="2"/>
        <v>845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>
      <c r="A145" s="4" t="s">
        <v>34</v>
      </c>
      <c r="B145" s="5">
        <v>46</v>
      </c>
      <c r="C145" s="5" t="s">
        <v>24</v>
      </c>
      <c r="D145" s="5">
        <v>15</v>
      </c>
      <c r="E145" s="5" t="s">
        <v>68</v>
      </c>
      <c r="F145" s="5">
        <v>31</v>
      </c>
      <c r="G145" s="7"/>
      <c r="H145" s="7"/>
      <c r="I145" s="7"/>
      <c r="J145" s="7"/>
      <c r="K145" s="123" t="str">
        <f t="shared" si="2"/>
        <v xml:space="preserve"> </v>
      </c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>
      <c r="A146" s="4" t="s">
        <v>34</v>
      </c>
      <c r="B146" s="5">
        <v>46</v>
      </c>
      <c r="C146" s="5" t="s">
        <v>25</v>
      </c>
      <c r="D146" s="5">
        <v>137</v>
      </c>
      <c r="E146" s="5" t="s">
        <v>68</v>
      </c>
      <c r="F146" s="5">
        <v>31</v>
      </c>
      <c r="G146" s="5">
        <v>2500</v>
      </c>
      <c r="H146" s="5">
        <v>2500</v>
      </c>
      <c r="I146" s="5">
        <v>2200</v>
      </c>
      <c r="J146" s="5">
        <v>2500</v>
      </c>
      <c r="K146" s="123">
        <f t="shared" si="2"/>
        <v>2425</v>
      </c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>
      <c r="A147" s="4" t="s">
        <v>35</v>
      </c>
      <c r="B147" s="5">
        <v>107</v>
      </c>
      <c r="C147" s="5" t="s">
        <v>7</v>
      </c>
      <c r="D147" s="5">
        <v>486</v>
      </c>
      <c r="E147" s="5" t="s">
        <v>68</v>
      </c>
      <c r="F147" s="5">
        <v>31</v>
      </c>
      <c r="G147" s="5">
        <v>6757</v>
      </c>
      <c r="H147" s="5">
        <v>7962</v>
      </c>
      <c r="I147" s="5">
        <v>8060</v>
      </c>
      <c r="J147" s="5">
        <v>8000</v>
      </c>
      <c r="K147" s="123">
        <f t="shared" si="2"/>
        <v>7694.75</v>
      </c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>
      <c r="A148" s="4" t="s">
        <v>35</v>
      </c>
      <c r="B148" s="5">
        <v>107</v>
      </c>
      <c r="C148" s="5" t="s">
        <v>10</v>
      </c>
      <c r="D148" s="5">
        <v>176</v>
      </c>
      <c r="E148" s="5" t="s">
        <v>68</v>
      </c>
      <c r="F148" s="5">
        <v>31</v>
      </c>
      <c r="G148" s="5">
        <v>27778</v>
      </c>
      <c r="H148" s="5">
        <v>28889</v>
      </c>
      <c r="I148" s="5">
        <v>30045</v>
      </c>
      <c r="J148" s="5">
        <v>38000</v>
      </c>
      <c r="K148" s="123">
        <f t="shared" si="2"/>
        <v>31178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>
      <c r="A149" s="4" t="s">
        <v>35</v>
      </c>
      <c r="B149" s="5">
        <v>107</v>
      </c>
      <c r="C149" s="5" t="s">
        <v>12</v>
      </c>
      <c r="D149" s="5">
        <v>125</v>
      </c>
      <c r="E149" s="5" t="s">
        <v>68</v>
      </c>
      <c r="F149" s="5">
        <v>31</v>
      </c>
      <c r="G149" s="5">
        <v>273093</v>
      </c>
      <c r="H149" s="5">
        <v>306791</v>
      </c>
      <c r="I149" s="5">
        <v>320843</v>
      </c>
      <c r="J149" s="5">
        <v>390000</v>
      </c>
      <c r="K149" s="123">
        <f t="shared" si="2"/>
        <v>322681.75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>
      <c r="A150" s="4" t="s">
        <v>35</v>
      </c>
      <c r="B150" s="5">
        <v>107</v>
      </c>
      <c r="C150" s="5" t="s">
        <v>13</v>
      </c>
      <c r="D150" s="5">
        <v>191</v>
      </c>
      <c r="E150" s="5" t="s">
        <v>68</v>
      </c>
      <c r="F150" s="5">
        <v>31</v>
      </c>
      <c r="G150" s="7"/>
      <c r="H150" s="7"/>
      <c r="I150" s="7"/>
      <c r="J150" s="7"/>
      <c r="K150" s="123" t="str">
        <f t="shared" si="2"/>
        <v xml:space="preserve"> 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>
      <c r="A151" s="4" t="s">
        <v>35</v>
      </c>
      <c r="B151" s="5">
        <v>107</v>
      </c>
      <c r="C151" s="5" t="s">
        <v>14</v>
      </c>
      <c r="D151" s="5">
        <v>195</v>
      </c>
      <c r="E151" s="5" t="s">
        <v>68</v>
      </c>
      <c r="F151" s="5">
        <v>31</v>
      </c>
      <c r="G151" s="7"/>
      <c r="H151" s="7"/>
      <c r="I151" s="7"/>
      <c r="J151" s="7"/>
      <c r="K151" s="123" t="str">
        <f t="shared" si="2"/>
        <v xml:space="preserve"> </v>
      </c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>
      <c r="A152" s="4" t="s">
        <v>35</v>
      </c>
      <c r="B152" s="5">
        <v>107</v>
      </c>
      <c r="C152" s="5" t="s">
        <v>15</v>
      </c>
      <c r="D152" s="5">
        <v>242</v>
      </c>
      <c r="E152" s="5" t="s">
        <v>68</v>
      </c>
      <c r="F152" s="5">
        <v>31</v>
      </c>
      <c r="G152" s="5">
        <v>72708</v>
      </c>
      <c r="H152" s="5">
        <v>75000</v>
      </c>
      <c r="I152" s="5">
        <v>74622</v>
      </c>
      <c r="J152" s="5">
        <v>54000</v>
      </c>
      <c r="K152" s="123">
        <f t="shared" si="2"/>
        <v>69082.5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>
      <c r="A153" s="4" t="s">
        <v>35</v>
      </c>
      <c r="B153" s="5">
        <v>107</v>
      </c>
      <c r="C153" s="5" t="s">
        <v>16</v>
      </c>
      <c r="D153" s="5">
        <v>201</v>
      </c>
      <c r="E153" s="5" t="s">
        <v>68</v>
      </c>
      <c r="F153" s="5">
        <v>31</v>
      </c>
      <c r="G153" s="7"/>
      <c r="H153" s="7"/>
      <c r="I153" s="7"/>
      <c r="J153" s="7"/>
      <c r="K153" s="123" t="str">
        <f t="shared" si="2"/>
        <v xml:space="preserve"> </v>
      </c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>
      <c r="A154" s="4" t="s">
        <v>35</v>
      </c>
      <c r="B154" s="5">
        <v>107</v>
      </c>
      <c r="C154" s="5" t="s">
        <v>17</v>
      </c>
      <c r="D154" s="5">
        <v>56</v>
      </c>
      <c r="E154" s="5" t="s">
        <v>68</v>
      </c>
      <c r="F154" s="5">
        <v>31</v>
      </c>
      <c r="G154" s="5">
        <v>302879</v>
      </c>
      <c r="H154" s="5">
        <v>265000</v>
      </c>
      <c r="I154" s="5">
        <v>301495</v>
      </c>
      <c r="J154" s="5">
        <v>310000</v>
      </c>
      <c r="K154" s="123">
        <f t="shared" si="2"/>
        <v>294843.5</v>
      </c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>
      <c r="A155" s="4" t="s">
        <v>35</v>
      </c>
      <c r="B155" s="5">
        <v>107</v>
      </c>
      <c r="C155" s="5" t="s">
        <v>18</v>
      </c>
      <c r="D155" s="5">
        <v>79</v>
      </c>
      <c r="E155" s="5" t="s">
        <v>68</v>
      </c>
      <c r="F155" s="5">
        <v>31</v>
      </c>
      <c r="G155" s="5">
        <v>43478</v>
      </c>
      <c r="H155" s="5">
        <v>85000</v>
      </c>
      <c r="I155" s="5">
        <v>47028</v>
      </c>
      <c r="J155" s="5">
        <v>50000</v>
      </c>
      <c r="K155" s="123">
        <f t="shared" si="2"/>
        <v>56376.5</v>
      </c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>
      <c r="A156" s="4" t="s">
        <v>35</v>
      </c>
      <c r="B156" s="5">
        <v>107</v>
      </c>
      <c r="C156" s="5" t="s">
        <v>19</v>
      </c>
      <c r="D156" s="5">
        <v>197</v>
      </c>
      <c r="E156" s="5" t="s">
        <v>68</v>
      </c>
      <c r="F156" s="5">
        <v>31</v>
      </c>
      <c r="G156" s="7"/>
      <c r="H156" s="7"/>
      <c r="I156" s="7"/>
      <c r="J156" s="7"/>
      <c r="K156" s="123" t="str">
        <f t="shared" si="2"/>
        <v xml:space="preserve"> </v>
      </c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>
      <c r="A157" s="4" t="s">
        <v>35</v>
      </c>
      <c r="B157" s="5">
        <v>107</v>
      </c>
      <c r="C157" s="5" t="s">
        <v>20</v>
      </c>
      <c r="D157" s="5">
        <v>489</v>
      </c>
      <c r="E157" s="5" t="s">
        <v>68</v>
      </c>
      <c r="F157" s="5">
        <v>31</v>
      </c>
      <c r="G157" s="5">
        <v>392302</v>
      </c>
      <c r="H157" s="5">
        <v>383820</v>
      </c>
      <c r="I157" s="5">
        <v>375974</v>
      </c>
      <c r="J157" s="5">
        <v>385000</v>
      </c>
      <c r="K157" s="123">
        <f t="shared" si="2"/>
        <v>384274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>
      <c r="A158" s="4" t="s">
        <v>35</v>
      </c>
      <c r="B158" s="5">
        <v>107</v>
      </c>
      <c r="C158" s="5" t="s">
        <v>21</v>
      </c>
      <c r="D158" s="5">
        <v>27</v>
      </c>
      <c r="E158" s="5" t="s">
        <v>68</v>
      </c>
      <c r="F158" s="5">
        <v>31</v>
      </c>
      <c r="G158" s="5">
        <v>353169</v>
      </c>
      <c r="H158" s="5">
        <v>370000</v>
      </c>
      <c r="I158" s="5">
        <v>356396</v>
      </c>
      <c r="J158" s="5">
        <v>400000</v>
      </c>
      <c r="K158" s="123">
        <f t="shared" si="2"/>
        <v>369891.25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>
      <c r="A159" s="4" t="s">
        <v>35</v>
      </c>
      <c r="B159" s="5">
        <v>107</v>
      </c>
      <c r="C159" s="5" t="s">
        <v>22</v>
      </c>
      <c r="D159" s="5">
        <v>83</v>
      </c>
      <c r="E159" s="5" t="s">
        <v>68</v>
      </c>
      <c r="F159" s="5">
        <v>31</v>
      </c>
      <c r="G159" s="5">
        <v>57121</v>
      </c>
      <c r="H159" s="5">
        <v>58877</v>
      </c>
      <c r="I159" s="5">
        <v>61841</v>
      </c>
      <c r="J159" s="5">
        <v>80000</v>
      </c>
      <c r="K159" s="123">
        <f t="shared" si="2"/>
        <v>64459.75</v>
      </c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4" t="s">
        <v>35</v>
      </c>
      <c r="B160" s="5">
        <v>107</v>
      </c>
      <c r="C160" s="5" t="s">
        <v>23</v>
      </c>
      <c r="D160" s="5">
        <v>122</v>
      </c>
      <c r="E160" s="5" t="s">
        <v>68</v>
      </c>
      <c r="F160" s="5">
        <v>31</v>
      </c>
      <c r="G160" s="5">
        <v>21583</v>
      </c>
      <c r="H160" s="5">
        <v>22295</v>
      </c>
      <c r="I160" s="5">
        <v>23031</v>
      </c>
      <c r="J160" s="5">
        <v>29000</v>
      </c>
      <c r="K160" s="123">
        <f t="shared" si="2"/>
        <v>23977.25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>
      <c r="A161" s="4" t="s">
        <v>35</v>
      </c>
      <c r="B161" s="5">
        <v>107</v>
      </c>
      <c r="C161" s="5" t="s">
        <v>24</v>
      </c>
      <c r="D161" s="5">
        <v>15</v>
      </c>
      <c r="E161" s="5" t="s">
        <v>68</v>
      </c>
      <c r="F161" s="5">
        <v>31</v>
      </c>
      <c r="G161" s="7"/>
      <c r="H161" s="7"/>
      <c r="I161" s="7"/>
      <c r="J161" s="7"/>
      <c r="K161" s="123" t="str">
        <f t="shared" si="2"/>
        <v xml:space="preserve"> 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>
      <c r="A162" s="4" t="s">
        <v>35</v>
      </c>
      <c r="B162" s="5">
        <v>107</v>
      </c>
      <c r="C162" s="5" t="s">
        <v>25</v>
      </c>
      <c r="D162" s="5">
        <v>137</v>
      </c>
      <c r="E162" s="5" t="s">
        <v>68</v>
      </c>
      <c r="F162" s="5">
        <v>31</v>
      </c>
      <c r="G162" s="5">
        <v>608766</v>
      </c>
      <c r="H162" s="5">
        <v>656834</v>
      </c>
      <c r="I162" s="5">
        <v>691788</v>
      </c>
      <c r="J162" s="5">
        <v>820000</v>
      </c>
      <c r="K162" s="123">
        <f t="shared" si="2"/>
        <v>694347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>
      <c r="A163" s="4" t="s">
        <v>36</v>
      </c>
      <c r="B163" s="5">
        <v>250</v>
      </c>
      <c r="C163" s="5" t="s">
        <v>7</v>
      </c>
      <c r="D163" s="5">
        <v>486</v>
      </c>
      <c r="E163" s="5" t="s">
        <v>68</v>
      </c>
      <c r="F163" s="5">
        <v>31</v>
      </c>
      <c r="G163" s="5">
        <v>84017</v>
      </c>
      <c r="H163" s="5">
        <v>84150</v>
      </c>
      <c r="I163" s="5">
        <v>84284</v>
      </c>
      <c r="J163" s="5">
        <v>84418</v>
      </c>
      <c r="K163" s="123">
        <f t="shared" si="2"/>
        <v>84217.25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>
      <c r="A164" s="4" t="s">
        <v>36</v>
      </c>
      <c r="B164" s="5">
        <v>250</v>
      </c>
      <c r="C164" s="5" t="s">
        <v>10</v>
      </c>
      <c r="D164" s="5">
        <v>176</v>
      </c>
      <c r="E164" s="5" t="s">
        <v>68</v>
      </c>
      <c r="F164" s="5">
        <v>31</v>
      </c>
      <c r="G164" s="5">
        <v>203882</v>
      </c>
      <c r="H164" s="5">
        <v>205675</v>
      </c>
      <c r="I164" s="5">
        <v>207486</v>
      </c>
      <c r="J164" s="5">
        <v>209316</v>
      </c>
      <c r="K164" s="123">
        <f t="shared" si="2"/>
        <v>206589.75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>
      <c r="A165" s="4" t="s">
        <v>36</v>
      </c>
      <c r="B165" s="5">
        <v>250</v>
      </c>
      <c r="C165" s="5" t="s">
        <v>12</v>
      </c>
      <c r="D165" s="5">
        <v>125</v>
      </c>
      <c r="E165" s="5" t="s">
        <v>68</v>
      </c>
      <c r="F165" s="5">
        <v>31</v>
      </c>
      <c r="G165" s="5">
        <v>1845510</v>
      </c>
      <c r="H165" s="5">
        <v>1877355</v>
      </c>
      <c r="I165" s="5">
        <v>1849203</v>
      </c>
      <c r="J165" s="5">
        <v>1851051</v>
      </c>
      <c r="K165" s="123">
        <f t="shared" si="2"/>
        <v>1855779.75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>
      <c r="A166" s="4" t="s">
        <v>36</v>
      </c>
      <c r="B166" s="5">
        <v>250</v>
      </c>
      <c r="C166" s="5" t="s">
        <v>13</v>
      </c>
      <c r="D166" s="5">
        <v>191</v>
      </c>
      <c r="E166" s="5" t="s">
        <v>68</v>
      </c>
      <c r="F166" s="5">
        <v>31</v>
      </c>
      <c r="G166" s="7"/>
      <c r="H166" s="7"/>
      <c r="I166" s="7"/>
      <c r="J166" s="7"/>
      <c r="K166" s="123" t="str">
        <f t="shared" si="2"/>
        <v xml:space="preserve"> 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>
      <c r="A167" s="4" t="s">
        <v>36</v>
      </c>
      <c r="B167" s="5">
        <v>250</v>
      </c>
      <c r="C167" s="5" t="s">
        <v>14</v>
      </c>
      <c r="D167" s="5">
        <v>195</v>
      </c>
      <c r="E167" s="5" t="s">
        <v>68</v>
      </c>
      <c r="F167" s="5">
        <v>31</v>
      </c>
      <c r="G167" s="5">
        <v>124955</v>
      </c>
      <c r="H167" s="5">
        <v>128045</v>
      </c>
      <c r="I167" s="5">
        <v>110000</v>
      </c>
      <c r="J167" s="5">
        <v>110000</v>
      </c>
      <c r="K167" s="123">
        <f t="shared" si="2"/>
        <v>118250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>
      <c r="A168" s="4" t="s">
        <v>36</v>
      </c>
      <c r="B168" s="5">
        <v>250</v>
      </c>
      <c r="C168" s="5" t="s">
        <v>15</v>
      </c>
      <c r="D168" s="5">
        <v>242</v>
      </c>
      <c r="E168" s="5" t="s">
        <v>68</v>
      </c>
      <c r="F168" s="5">
        <v>31</v>
      </c>
      <c r="G168" s="5">
        <v>473149</v>
      </c>
      <c r="H168" s="5">
        <v>473959</v>
      </c>
      <c r="I168" s="5">
        <v>474769</v>
      </c>
      <c r="J168" s="5">
        <v>475578</v>
      </c>
      <c r="K168" s="123">
        <f t="shared" si="2"/>
        <v>474363.75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>
      <c r="A169" s="4" t="s">
        <v>36</v>
      </c>
      <c r="B169" s="5">
        <v>250</v>
      </c>
      <c r="C169" s="5" t="s">
        <v>16</v>
      </c>
      <c r="D169" s="5">
        <v>201</v>
      </c>
      <c r="E169" s="5" t="s">
        <v>68</v>
      </c>
      <c r="F169" s="5">
        <v>31</v>
      </c>
      <c r="G169" s="7"/>
      <c r="H169" s="7"/>
      <c r="I169" s="7"/>
      <c r="J169" s="7"/>
      <c r="K169" s="123" t="str">
        <f t="shared" si="2"/>
        <v xml:space="preserve"> 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>
      <c r="A170" s="4" t="s">
        <v>36</v>
      </c>
      <c r="B170" s="5">
        <v>250</v>
      </c>
      <c r="C170" s="5" t="s">
        <v>17</v>
      </c>
      <c r="D170" s="5">
        <v>56</v>
      </c>
      <c r="E170" s="5" t="s">
        <v>68</v>
      </c>
      <c r="F170" s="5">
        <v>31</v>
      </c>
      <c r="G170" s="5">
        <v>1483004</v>
      </c>
      <c r="H170" s="5">
        <v>1483299</v>
      </c>
      <c r="I170" s="5">
        <v>1483594</v>
      </c>
      <c r="J170" s="5">
        <v>1483890</v>
      </c>
      <c r="K170" s="123">
        <f t="shared" si="2"/>
        <v>1483446.75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>
      <c r="A171" s="4" t="s">
        <v>36</v>
      </c>
      <c r="B171" s="5">
        <v>250</v>
      </c>
      <c r="C171" s="5" t="s">
        <v>18</v>
      </c>
      <c r="D171" s="5">
        <v>79</v>
      </c>
      <c r="E171" s="5" t="s">
        <v>68</v>
      </c>
      <c r="F171" s="5">
        <v>31</v>
      </c>
      <c r="G171" s="5">
        <v>55930</v>
      </c>
      <c r="H171" s="5">
        <v>56354</v>
      </c>
      <c r="I171" s="5">
        <v>56778</v>
      </c>
      <c r="J171" s="5">
        <v>57201</v>
      </c>
      <c r="K171" s="123">
        <f t="shared" si="2"/>
        <v>56565.75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>
      <c r="A172" s="4" t="s">
        <v>36</v>
      </c>
      <c r="B172" s="5">
        <v>250</v>
      </c>
      <c r="C172" s="5" t="s">
        <v>19</v>
      </c>
      <c r="D172" s="5">
        <v>197</v>
      </c>
      <c r="E172" s="5" t="s">
        <v>68</v>
      </c>
      <c r="F172" s="5">
        <v>31</v>
      </c>
      <c r="G172" s="5">
        <v>9708</v>
      </c>
      <c r="H172" s="5">
        <v>9794</v>
      </c>
      <c r="I172" s="5">
        <v>9880</v>
      </c>
      <c r="J172" s="5">
        <v>9966</v>
      </c>
      <c r="K172" s="123">
        <f t="shared" si="2"/>
        <v>9837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>
      <c r="A173" s="4" t="s">
        <v>36</v>
      </c>
      <c r="B173" s="5">
        <v>250</v>
      </c>
      <c r="C173" s="5" t="s">
        <v>20</v>
      </c>
      <c r="D173" s="5">
        <v>489</v>
      </c>
      <c r="E173" s="5" t="s">
        <v>68</v>
      </c>
      <c r="F173" s="5">
        <v>31</v>
      </c>
      <c r="G173" s="5">
        <v>265603</v>
      </c>
      <c r="H173" s="5">
        <v>267769</v>
      </c>
      <c r="I173" s="5">
        <v>268178</v>
      </c>
      <c r="J173" s="5">
        <v>268587</v>
      </c>
      <c r="K173" s="123">
        <f t="shared" si="2"/>
        <v>267534.25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>
      <c r="A174" s="4" t="s">
        <v>36</v>
      </c>
      <c r="B174" s="5">
        <v>250</v>
      </c>
      <c r="C174" s="5" t="s">
        <v>21</v>
      </c>
      <c r="D174" s="5">
        <v>27</v>
      </c>
      <c r="E174" s="5" t="s">
        <v>68</v>
      </c>
      <c r="F174" s="5">
        <v>31</v>
      </c>
      <c r="G174" s="5">
        <v>417854</v>
      </c>
      <c r="H174" s="5">
        <v>418318</v>
      </c>
      <c r="I174" s="5">
        <v>418781</v>
      </c>
      <c r="J174" s="5">
        <v>419245</v>
      </c>
      <c r="K174" s="123">
        <f t="shared" si="2"/>
        <v>418549.5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>
      <c r="A175" s="4" t="s">
        <v>36</v>
      </c>
      <c r="B175" s="5">
        <v>250</v>
      </c>
      <c r="C175" s="5" t="s">
        <v>22</v>
      </c>
      <c r="D175" s="5">
        <v>83</v>
      </c>
      <c r="E175" s="5" t="s">
        <v>68</v>
      </c>
      <c r="F175" s="5">
        <v>31</v>
      </c>
      <c r="G175" s="5">
        <v>9516</v>
      </c>
      <c r="H175" s="5">
        <v>9470</v>
      </c>
      <c r="I175" s="5">
        <v>9425</v>
      </c>
      <c r="J175" s="5">
        <v>9380</v>
      </c>
      <c r="K175" s="123">
        <f t="shared" si="2"/>
        <v>9447.75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>
      <c r="A176" s="4" t="s">
        <v>36</v>
      </c>
      <c r="B176" s="5">
        <v>250</v>
      </c>
      <c r="C176" s="5" t="s">
        <v>23</v>
      </c>
      <c r="D176" s="5">
        <v>122</v>
      </c>
      <c r="E176" s="5" t="s">
        <v>68</v>
      </c>
      <c r="F176" s="5">
        <v>31</v>
      </c>
      <c r="G176" s="5">
        <v>45851</v>
      </c>
      <c r="H176" s="5">
        <v>46520</v>
      </c>
      <c r="I176" s="5">
        <v>47198</v>
      </c>
      <c r="J176" s="5">
        <v>47887</v>
      </c>
      <c r="K176" s="123">
        <f t="shared" si="2"/>
        <v>46864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>
      <c r="A177" s="4" t="s">
        <v>36</v>
      </c>
      <c r="B177" s="5">
        <v>250</v>
      </c>
      <c r="C177" s="5" t="s">
        <v>24</v>
      </c>
      <c r="D177" s="5">
        <v>15</v>
      </c>
      <c r="E177" s="5" t="s">
        <v>68</v>
      </c>
      <c r="F177" s="5">
        <v>31</v>
      </c>
      <c r="G177" s="5">
        <v>6685</v>
      </c>
      <c r="H177" s="5">
        <v>6724</v>
      </c>
      <c r="I177" s="5">
        <v>6763</v>
      </c>
      <c r="J177" s="5">
        <v>6802</v>
      </c>
      <c r="K177" s="123">
        <f t="shared" si="2"/>
        <v>6743.5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>
      <c r="A178" s="4" t="s">
        <v>36</v>
      </c>
      <c r="B178" s="5">
        <v>250</v>
      </c>
      <c r="C178" s="5" t="s">
        <v>25</v>
      </c>
      <c r="D178" s="5">
        <v>137</v>
      </c>
      <c r="E178" s="5" t="s">
        <v>68</v>
      </c>
      <c r="F178" s="5">
        <v>31</v>
      </c>
      <c r="G178" s="5">
        <v>19313</v>
      </c>
      <c r="H178" s="5">
        <v>19550</v>
      </c>
      <c r="I178" s="5">
        <v>19788</v>
      </c>
      <c r="J178" s="5">
        <v>20030</v>
      </c>
      <c r="K178" s="123">
        <f t="shared" si="2"/>
        <v>19670.25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>
      <c r="A179" s="4" t="s">
        <v>37</v>
      </c>
      <c r="B179" s="5">
        <v>72</v>
      </c>
      <c r="C179" s="5" t="s">
        <v>7</v>
      </c>
      <c r="D179" s="5">
        <v>486</v>
      </c>
      <c r="E179" s="5" t="s">
        <v>68</v>
      </c>
      <c r="F179" s="5">
        <v>31</v>
      </c>
      <c r="G179" s="7"/>
      <c r="H179" s="7"/>
      <c r="I179" s="7"/>
      <c r="J179" s="7"/>
      <c r="K179" s="123" t="str">
        <f t="shared" si="2"/>
        <v xml:space="preserve"> 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>
      <c r="A180" s="4" t="s">
        <v>37</v>
      </c>
      <c r="B180" s="5">
        <v>72</v>
      </c>
      <c r="C180" s="5" t="s">
        <v>10</v>
      </c>
      <c r="D180" s="5">
        <v>176</v>
      </c>
      <c r="E180" s="5" t="s">
        <v>68</v>
      </c>
      <c r="F180" s="5">
        <v>31</v>
      </c>
      <c r="G180" s="5">
        <v>7400</v>
      </c>
      <c r="H180" s="5">
        <v>5500</v>
      </c>
      <c r="I180" s="5">
        <v>5500</v>
      </c>
      <c r="J180" s="5">
        <v>5500</v>
      </c>
      <c r="K180" s="123">
        <f t="shared" si="2"/>
        <v>5975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>
      <c r="A181" s="4" t="s">
        <v>37</v>
      </c>
      <c r="B181" s="5">
        <v>72</v>
      </c>
      <c r="C181" s="5" t="s">
        <v>12</v>
      </c>
      <c r="D181" s="5">
        <v>125</v>
      </c>
      <c r="E181" s="5" t="s">
        <v>68</v>
      </c>
      <c r="F181" s="5">
        <v>31</v>
      </c>
      <c r="G181" s="7"/>
      <c r="H181" s="7"/>
      <c r="I181" s="7"/>
      <c r="J181" s="7"/>
      <c r="K181" s="123" t="str">
        <f t="shared" si="2"/>
        <v xml:space="preserve"> 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>
      <c r="A182" s="4" t="s">
        <v>37</v>
      </c>
      <c r="B182" s="5">
        <v>72</v>
      </c>
      <c r="C182" s="5" t="s">
        <v>13</v>
      </c>
      <c r="D182" s="5">
        <v>191</v>
      </c>
      <c r="E182" s="5" t="s">
        <v>68</v>
      </c>
      <c r="F182" s="5">
        <v>31</v>
      </c>
      <c r="G182" s="7"/>
      <c r="H182" s="7"/>
      <c r="I182" s="7"/>
      <c r="J182" s="7"/>
      <c r="K182" s="123" t="str">
        <f t="shared" si="2"/>
        <v xml:space="preserve"> 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>
      <c r="A183" s="4" t="s">
        <v>37</v>
      </c>
      <c r="B183" s="5">
        <v>72</v>
      </c>
      <c r="C183" s="5" t="s">
        <v>14</v>
      </c>
      <c r="D183" s="5">
        <v>195</v>
      </c>
      <c r="E183" s="5" t="s">
        <v>68</v>
      </c>
      <c r="F183" s="5">
        <v>31</v>
      </c>
      <c r="G183" s="7"/>
      <c r="H183" s="7"/>
      <c r="I183" s="7"/>
      <c r="J183" s="7"/>
      <c r="K183" s="123" t="str">
        <f t="shared" si="2"/>
        <v xml:space="preserve"> 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>
      <c r="A184" s="4" t="s">
        <v>37</v>
      </c>
      <c r="B184" s="5">
        <v>72</v>
      </c>
      <c r="C184" s="5" t="s">
        <v>15</v>
      </c>
      <c r="D184" s="5">
        <v>242</v>
      </c>
      <c r="E184" s="5" t="s">
        <v>68</v>
      </c>
      <c r="F184" s="5">
        <v>31</v>
      </c>
      <c r="G184" s="7"/>
      <c r="H184" s="7"/>
      <c r="I184" s="7"/>
      <c r="J184" s="7"/>
      <c r="K184" s="123" t="str">
        <f t="shared" si="2"/>
        <v xml:space="preserve"> 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>
      <c r="A185" s="4" t="s">
        <v>37</v>
      </c>
      <c r="B185" s="5">
        <v>72</v>
      </c>
      <c r="C185" s="5" t="s">
        <v>16</v>
      </c>
      <c r="D185" s="5">
        <v>201</v>
      </c>
      <c r="E185" s="5" t="s">
        <v>68</v>
      </c>
      <c r="F185" s="5">
        <v>31</v>
      </c>
      <c r="G185" s="7"/>
      <c r="H185" s="7"/>
      <c r="I185" s="7"/>
      <c r="J185" s="7"/>
      <c r="K185" s="123" t="str">
        <f t="shared" si="2"/>
        <v xml:space="preserve"> 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>
      <c r="A186" s="4" t="s">
        <v>37</v>
      </c>
      <c r="B186" s="5">
        <v>72</v>
      </c>
      <c r="C186" s="5" t="s">
        <v>17</v>
      </c>
      <c r="D186" s="5">
        <v>56</v>
      </c>
      <c r="E186" s="5" t="s">
        <v>68</v>
      </c>
      <c r="F186" s="5">
        <v>31</v>
      </c>
      <c r="G186" s="5">
        <v>6</v>
      </c>
      <c r="H186" s="5">
        <v>6</v>
      </c>
      <c r="I186" s="5">
        <v>6</v>
      </c>
      <c r="J186" s="5">
        <v>6</v>
      </c>
      <c r="K186" s="123">
        <f t="shared" si="2"/>
        <v>6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>
      <c r="A187" s="4" t="s">
        <v>37</v>
      </c>
      <c r="B187" s="5">
        <v>72</v>
      </c>
      <c r="C187" s="5" t="s">
        <v>18</v>
      </c>
      <c r="D187" s="5">
        <v>79</v>
      </c>
      <c r="E187" s="5" t="s">
        <v>68</v>
      </c>
      <c r="F187" s="5">
        <v>31</v>
      </c>
      <c r="G187" s="7"/>
      <c r="H187" s="7"/>
      <c r="I187" s="7"/>
      <c r="J187" s="7"/>
      <c r="K187" s="123" t="str">
        <f t="shared" si="2"/>
        <v xml:space="preserve"> 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>
      <c r="A188" s="4" t="s">
        <v>37</v>
      </c>
      <c r="B188" s="5">
        <v>72</v>
      </c>
      <c r="C188" s="5" t="s">
        <v>19</v>
      </c>
      <c r="D188" s="5">
        <v>197</v>
      </c>
      <c r="E188" s="5" t="s">
        <v>68</v>
      </c>
      <c r="F188" s="5">
        <v>31</v>
      </c>
      <c r="G188" s="7"/>
      <c r="H188" s="7"/>
      <c r="I188" s="7"/>
      <c r="J188" s="7"/>
      <c r="K188" s="123" t="str">
        <f t="shared" si="2"/>
        <v xml:space="preserve"> 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>
      <c r="A189" s="4" t="s">
        <v>37</v>
      </c>
      <c r="B189" s="5">
        <v>72</v>
      </c>
      <c r="C189" s="5" t="s">
        <v>20</v>
      </c>
      <c r="D189" s="5">
        <v>489</v>
      </c>
      <c r="E189" s="5" t="s">
        <v>68</v>
      </c>
      <c r="F189" s="5">
        <v>31</v>
      </c>
      <c r="G189" s="7"/>
      <c r="H189" s="7"/>
      <c r="I189" s="7"/>
      <c r="J189" s="7"/>
      <c r="K189" s="123" t="str">
        <f t="shared" si="2"/>
        <v xml:space="preserve"> 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>
      <c r="A190" s="4" t="s">
        <v>37</v>
      </c>
      <c r="B190" s="5">
        <v>72</v>
      </c>
      <c r="C190" s="5" t="s">
        <v>21</v>
      </c>
      <c r="D190" s="5">
        <v>27</v>
      </c>
      <c r="E190" s="5" t="s">
        <v>68</v>
      </c>
      <c r="F190" s="5">
        <v>31</v>
      </c>
      <c r="G190" s="7"/>
      <c r="H190" s="7"/>
      <c r="I190" s="7"/>
      <c r="J190" s="7"/>
      <c r="K190" s="123" t="str">
        <f t="shared" si="2"/>
        <v xml:space="preserve"> 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>
      <c r="A191" s="4" t="s">
        <v>37</v>
      </c>
      <c r="B191" s="5">
        <v>72</v>
      </c>
      <c r="C191" s="5" t="s">
        <v>22</v>
      </c>
      <c r="D191" s="5">
        <v>83</v>
      </c>
      <c r="E191" s="5" t="s">
        <v>68</v>
      </c>
      <c r="F191" s="5">
        <v>31</v>
      </c>
      <c r="G191" s="7"/>
      <c r="H191" s="7"/>
      <c r="I191" s="7"/>
      <c r="J191" s="7"/>
      <c r="K191" s="123" t="str">
        <f t="shared" si="2"/>
        <v xml:space="preserve"> 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>
      <c r="A192" s="4" t="s">
        <v>37</v>
      </c>
      <c r="B192" s="5">
        <v>72</v>
      </c>
      <c r="C192" s="5" t="s">
        <v>23</v>
      </c>
      <c r="D192" s="5">
        <v>122</v>
      </c>
      <c r="E192" s="5" t="s">
        <v>68</v>
      </c>
      <c r="F192" s="5">
        <v>31</v>
      </c>
      <c r="G192" s="7"/>
      <c r="H192" s="7"/>
      <c r="I192" s="7"/>
      <c r="J192" s="7"/>
      <c r="K192" s="123" t="str">
        <f t="shared" si="2"/>
        <v xml:space="preserve"> 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>
      <c r="A193" s="4" t="s">
        <v>37</v>
      </c>
      <c r="B193" s="5">
        <v>72</v>
      </c>
      <c r="C193" s="5" t="s">
        <v>24</v>
      </c>
      <c r="D193" s="5">
        <v>15</v>
      </c>
      <c r="E193" s="5" t="s">
        <v>68</v>
      </c>
      <c r="F193" s="5">
        <v>31</v>
      </c>
      <c r="G193" s="7"/>
      <c r="H193" s="7"/>
      <c r="I193" s="7"/>
      <c r="J193" s="7"/>
      <c r="K193" s="123" t="str">
        <f t="shared" si="2"/>
        <v xml:space="preserve"> 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>
      <c r="A194" s="4" t="s">
        <v>37</v>
      </c>
      <c r="B194" s="5">
        <v>72</v>
      </c>
      <c r="C194" s="5" t="s">
        <v>25</v>
      </c>
      <c r="D194" s="5">
        <v>137</v>
      </c>
      <c r="E194" s="5" t="s">
        <v>68</v>
      </c>
      <c r="F194" s="5">
        <v>31</v>
      </c>
      <c r="G194" s="7"/>
      <c r="H194" s="7"/>
      <c r="I194" s="7"/>
      <c r="J194" s="7"/>
      <c r="K194" s="123" t="str">
        <f t="shared" si="2"/>
        <v xml:space="preserve"> 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>
      <c r="A195" s="4" t="s">
        <v>38</v>
      </c>
      <c r="B195" s="5">
        <v>61</v>
      </c>
      <c r="C195" s="5" t="s">
        <v>7</v>
      </c>
      <c r="D195" s="5">
        <v>486</v>
      </c>
      <c r="E195" s="5" t="s">
        <v>68</v>
      </c>
      <c r="F195" s="5">
        <v>31</v>
      </c>
      <c r="G195" s="5">
        <v>4500</v>
      </c>
      <c r="H195" s="5">
        <v>4500</v>
      </c>
      <c r="I195" s="5">
        <v>4500</v>
      </c>
      <c r="J195" s="5">
        <v>4500</v>
      </c>
      <c r="K195" s="123">
        <f t="shared" si="2"/>
        <v>4500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>
      <c r="A196" s="4" t="s">
        <v>38</v>
      </c>
      <c r="B196" s="5">
        <v>61</v>
      </c>
      <c r="C196" s="5" t="s">
        <v>10</v>
      </c>
      <c r="D196" s="5">
        <v>176</v>
      </c>
      <c r="E196" s="5" t="s">
        <v>68</v>
      </c>
      <c r="F196" s="5">
        <v>31</v>
      </c>
      <c r="G196" s="7"/>
      <c r="H196" s="7"/>
      <c r="I196" s="7"/>
      <c r="J196" s="7"/>
      <c r="K196" s="123" t="str">
        <f t="shared" ref="K196:K259" si="3">IF(ISERROR(AVERAGE(G196:J196))," ",AVERAGE(G196:J196))</f>
        <v xml:space="preserve"> 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>
      <c r="A197" s="4" t="s">
        <v>38</v>
      </c>
      <c r="B197" s="5">
        <v>61</v>
      </c>
      <c r="C197" s="5" t="s">
        <v>12</v>
      </c>
      <c r="D197" s="5">
        <v>125</v>
      </c>
      <c r="E197" s="5" t="s">
        <v>68</v>
      </c>
      <c r="F197" s="5">
        <v>31</v>
      </c>
      <c r="G197" s="5">
        <v>18000</v>
      </c>
      <c r="H197" s="5">
        <v>18000</v>
      </c>
      <c r="I197" s="5">
        <v>18000</v>
      </c>
      <c r="J197" s="5">
        <v>18000</v>
      </c>
      <c r="K197" s="123">
        <f t="shared" si="3"/>
        <v>18000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>
      <c r="A198" s="4" t="s">
        <v>38</v>
      </c>
      <c r="B198" s="5">
        <v>61</v>
      </c>
      <c r="C198" s="5" t="s">
        <v>13</v>
      </c>
      <c r="D198" s="5">
        <v>191</v>
      </c>
      <c r="E198" s="5" t="s">
        <v>68</v>
      </c>
      <c r="F198" s="5">
        <v>31</v>
      </c>
      <c r="G198" s="7"/>
      <c r="H198" s="7"/>
      <c r="I198" s="7"/>
      <c r="J198" s="7"/>
      <c r="K198" s="123" t="str">
        <f t="shared" si="3"/>
        <v xml:space="preserve"> 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>
      <c r="A199" s="4" t="s">
        <v>38</v>
      </c>
      <c r="B199" s="5">
        <v>61</v>
      </c>
      <c r="C199" s="5" t="s">
        <v>14</v>
      </c>
      <c r="D199" s="5">
        <v>195</v>
      </c>
      <c r="E199" s="5" t="s">
        <v>68</v>
      </c>
      <c r="F199" s="5">
        <v>31</v>
      </c>
      <c r="G199" s="7"/>
      <c r="H199" s="7"/>
      <c r="I199" s="7"/>
      <c r="J199" s="7"/>
      <c r="K199" s="123" t="str">
        <f t="shared" si="3"/>
        <v xml:space="preserve"> 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>
      <c r="A200" s="4" t="s">
        <v>38</v>
      </c>
      <c r="B200" s="5">
        <v>61</v>
      </c>
      <c r="C200" s="5" t="s">
        <v>15</v>
      </c>
      <c r="D200" s="5">
        <v>242</v>
      </c>
      <c r="E200" s="5" t="s">
        <v>68</v>
      </c>
      <c r="F200" s="5">
        <v>31</v>
      </c>
      <c r="G200" s="7"/>
      <c r="H200" s="7"/>
      <c r="I200" s="7"/>
      <c r="J200" s="7"/>
      <c r="K200" s="123" t="str">
        <f t="shared" si="3"/>
        <v xml:space="preserve"> </v>
      </c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>
      <c r="A201" s="4" t="s">
        <v>38</v>
      </c>
      <c r="B201" s="5">
        <v>61</v>
      </c>
      <c r="C201" s="5" t="s">
        <v>16</v>
      </c>
      <c r="D201" s="5">
        <v>201</v>
      </c>
      <c r="E201" s="5" t="s">
        <v>68</v>
      </c>
      <c r="F201" s="5">
        <v>31</v>
      </c>
      <c r="G201" s="7"/>
      <c r="H201" s="7"/>
      <c r="I201" s="7"/>
      <c r="J201" s="7"/>
      <c r="K201" s="123" t="str">
        <f t="shared" si="3"/>
        <v xml:space="preserve"> </v>
      </c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>
      <c r="A202" s="4" t="s">
        <v>38</v>
      </c>
      <c r="B202" s="5">
        <v>61</v>
      </c>
      <c r="C202" s="5" t="s">
        <v>17</v>
      </c>
      <c r="D202" s="5">
        <v>56</v>
      </c>
      <c r="E202" s="5" t="s">
        <v>68</v>
      </c>
      <c r="F202" s="5">
        <v>31</v>
      </c>
      <c r="G202" s="7"/>
      <c r="H202" s="7"/>
      <c r="I202" s="7"/>
      <c r="J202" s="7"/>
      <c r="K202" s="123" t="str">
        <f t="shared" si="3"/>
        <v xml:space="preserve"> </v>
      </c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>
      <c r="A203" s="4" t="s">
        <v>38</v>
      </c>
      <c r="B203" s="5">
        <v>61</v>
      </c>
      <c r="C203" s="5" t="s">
        <v>18</v>
      </c>
      <c r="D203" s="5">
        <v>79</v>
      </c>
      <c r="E203" s="5" t="s">
        <v>68</v>
      </c>
      <c r="F203" s="5">
        <v>31</v>
      </c>
      <c r="G203" s="7"/>
      <c r="H203" s="7"/>
      <c r="I203" s="7"/>
      <c r="J203" s="7"/>
      <c r="K203" s="123" t="str">
        <f t="shared" si="3"/>
        <v xml:space="preserve"> </v>
      </c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>
      <c r="A204" s="4" t="s">
        <v>38</v>
      </c>
      <c r="B204" s="5">
        <v>61</v>
      </c>
      <c r="C204" s="5" t="s">
        <v>19</v>
      </c>
      <c r="D204" s="5">
        <v>197</v>
      </c>
      <c r="E204" s="5" t="s">
        <v>68</v>
      </c>
      <c r="F204" s="5">
        <v>31</v>
      </c>
      <c r="G204" s="7"/>
      <c r="H204" s="7"/>
      <c r="I204" s="7"/>
      <c r="J204" s="7"/>
      <c r="K204" s="123" t="str">
        <f t="shared" si="3"/>
        <v xml:space="preserve"> </v>
      </c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>
      <c r="A205" s="4" t="s">
        <v>38</v>
      </c>
      <c r="B205" s="5">
        <v>61</v>
      </c>
      <c r="C205" s="5" t="s">
        <v>20</v>
      </c>
      <c r="D205" s="5">
        <v>489</v>
      </c>
      <c r="E205" s="5" t="s">
        <v>68</v>
      </c>
      <c r="F205" s="5">
        <v>31</v>
      </c>
      <c r="G205" s="5">
        <v>6100</v>
      </c>
      <c r="H205" s="5">
        <v>6100</v>
      </c>
      <c r="I205" s="5">
        <v>6100</v>
      </c>
      <c r="J205" s="5">
        <v>6100</v>
      </c>
      <c r="K205" s="123">
        <f t="shared" si="3"/>
        <v>6100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>
      <c r="A206" s="4" t="s">
        <v>38</v>
      </c>
      <c r="B206" s="5">
        <v>61</v>
      </c>
      <c r="C206" s="5" t="s">
        <v>21</v>
      </c>
      <c r="D206" s="5">
        <v>27</v>
      </c>
      <c r="E206" s="5" t="s">
        <v>68</v>
      </c>
      <c r="F206" s="5">
        <v>31</v>
      </c>
      <c r="G206" s="7"/>
      <c r="H206" s="7"/>
      <c r="I206" s="7"/>
      <c r="J206" s="7"/>
      <c r="K206" s="123" t="str">
        <f t="shared" si="3"/>
        <v xml:space="preserve"> 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>
      <c r="A207" s="4" t="s">
        <v>38</v>
      </c>
      <c r="B207" s="5">
        <v>61</v>
      </c>
      <c r="C207" s="5" t="s">
        <v>22</v>
      </c>
      <c r="D207" s="5">
        <v>83</v>
      </c>
      <c r="E207" s="5" t="s">
        <v>68</v>
      </c>
      <c r="F207" s="5">
        <v>31</v>
      </c>
      <c r="G207" s="7"/>
      <c r="H207" s="7"/>
      <c r="I207" s="7"/>
      <c r="J207" s="7"/>
      <c r="K207" s="123" t="str">
        <f t="shared" si="3"/>
        <v xml:space="preserve"> 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>
      <c r="A208" s="4" t="s">
        <v>38</v>
      </c>
      <c r="B208" s="5">
        <v>61</v>
      </c>
      <c r="C208" s="5" t="s">
        <v>23</v>
      </c>
      <c r="D208" s="5">
        <v>122</v>
      </c>
      <c r="E208" s="5" t="s">
        <v>68</v>
      </c>
      <c r="F208" s="5">
        <v>31</v>
      </c>
      <c r="G208" s="5">
        <v>14000</v>
      </c>
      <c r="H208" s="5">
        <v>14000</v>
      </c>
      <c r="I208" s="5">
        <v>14000</v>
      </c>
      <c r="J208" s="5">
        <v>14000</v>
      </c>
      <c r="K208" s="123">
        <f t="shared" si="3"/>
        <v>14000</v>
      </c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>
      <c r="A209" s="4" t="s">
        <v>38</v>
      </c>
      <c r="B209" s="5">
        <v>61</v>
      </c>
      <c r="C209" s="5" t="s">
        <v>24</v>
      </c>
      <c r="D209" s="5">
        <v>15</v>
      </c>
      <c r="E209" s="5" t="s">
        <v>68</v>
      </c>
      <c r="F209" s="5">
        <v>31</v>
      </c>
      <c r="G209" s="7"/>
      <c r="H209" s="7"/>
      <c r="I209" s="7"/>
      <c r="J209" s="7"/>
      <c r="K209" s="123" t="str">
        <f t="shared" si="3"/>
        <v xml:space="preserve"> </v>
      </c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>
      <c r="A210" s="4" t="s">
        <v>38</v>
      </c>
      <c r="B210" s="5">
        <v>61</v>
      </c>
      <c r="C210" s="5" t="s">
        <v>25</v>
      </c>
      <c r="D210" s="5">
        <v>137</v>
      </c>
      <c r="E210" s="5" t="s">
        <v>68</v>
      </c>
      <c r="F210" s="5">
        <v>31</v>
      </c>
      <c r="G210" s="7"/>
      <c r="H210" s="7"/>
      <c r="I210" s="7"/>
      <c r="J210" s="7"/>
      <c r="K210" s="123" t="str">
        <f t="shared" si="3"/>
        <v xml:space="preserve"> 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>
      <c r="A211" s="4" t="s">
        <v>39</v>
      </c>
      <c r="B211" s="5">
        <v>178</v>
      </c>
      <c r="C211" s="5" t="s">
        <v>7</v>
      </c>
      <c r="D211" s="5">
        <v>486</v>
      </c>
      <c r="E211" s="5" t="s">
        <v>68</v>
      </c>
      <c r="F211" s="5">
        <v>31</v>
      </c>
      <c r="G211" s="7"/>
      <c r="H211" s="7"/>
      <c r="I211" s="7"/>
      <c r="J211" s="7"/>
      <c r="K211" s="123" t="str">
        <f t="shared" si="3"/>
        <v xml:space="preserve"> </v>
      </c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>
      <c r="A212" s="4" t="s">
        <v>39</v>
      </c>
      <c r="B212" s="5">
        <v>178</v>
      </c>
      <c r="C212" s="5" t="s">
        <v>10</v>
      </c>
      <c r="D212" s="5">
        <v>176</v>
      </c>
      <c r="E212" s="5" t="s">
        <v>68</v>
      </c>
      <c r="F212" s="5">
        <v>31</v>
      </c>
      <c r="G212" s="5">
        <v>2527</v>
      </c>
      <c r="H212" s="5">
        <v>700</v>
      </c>
      <c r="I212" s="5">
        <v>150</v>
      </c>
      <c r="J212" s="5">
        <v>150</v>
      </c>
      <c r="K212" s="123">
        <f t="shared" si="3"/>
        <v>881.75</v>
      </c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>
      <c r="A213" s="4" t="s">
        <v>39</v>
      </c>
      <c r="B213" s="5">
        <v>178</v>
      </c>
      <c r="C213" s="5" t="s">
        <v>12</v>
      </c>
      <c r="D213" s="5">
        <v>125</v>
      </c>
      <c r="E213" s="5" t="s">
        <v>68</v>
      </c>
      <c r="F213" s="5">
        <v>31</v>
      </c>
      <c r="G213" s="7"/>
      <c r="H213" s="7"/>
      <c r="I213" s="7"/>
      <c r="J213" s="7"/>
      <c r="K213" s="123" t="str">
        <f t="shared" si="3"/>
        <v xml:space="preserve"> </v>
      </c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>
      <c r="A214" s="4" t="s">
        <v>39</v>
      </c>
      <c r="B214" s="5">
        <v>178</v>
      </c>
      <c r="C214" s="5" t="s">
        <v>13</v>
      </c>
      <c r="D214" s="5">
        <v>191</v>
      </c>
      <c r="E214" s="5" t="s">
        <v>68</v>
      </c>
      <c r="F214" s="5">
        <v>31</v>
      </c>
      <c r="G214" s="5">
        <v>18590</v>
      </c>
      <c r="H214" s="5">
        <v>8844</v>
      </c>
      <c r="I214" s="5">
        <v>6686</v>
      </c>
      <c r="J214" s="5">
        <v>6686</v>
      </c>
      <c r="K214" s="123">
        <f t="shared" si="3"/>
        <v>10201.5</v>
      </c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>
      <c r="A215" s="4" t="s">
        <v>39</v>
      </c>
      <c r="B215" s="5">
        <v>178</v>
      </c>
      <c r="C215" s="5" t="s">
        <v>14</v>
      </c>
      <c r="D215" s="5">
        <v>195</v>
      </c>
      <c r="E215" s="5" t="s">
        <v>68</v>
      </c>
      <c r="F215" s="5">
        <v>31</v>
      </c>
      <c r="G215" s="7"/>
      <c r="H215" s="7"/>
      <c r="I215" s="7"/>
      <c r="J215" s="7"/>
      <c r="K215" s="123" t="str">
        <f t="shared" si="3"/>
        <v xml:space="preserve"> </v>
      </c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>
      <c r="A216" s="4" t="s">
        <v>39</v>
      </c>
      <c r="B216" s="5">
        <v>178</v>
      </c>
      <c r="C216" s="5" t="s">
        <v>15</v>
      </c>
      <c r="D216" s="5">
        <v>242</v>
      </c>
      <c r="E216" s="5" t="s">
        <v>68</v>
      </c>
      <c r="F216" s="5">
        <v>31</v>
      </c>
      <c r="G216" s="5">
        <v>2621</v>
      </c>
      <c r="H216" s="5">
        <v>2375</v>
      </c>
      <c r="I216" s="5">
        <v>5475</v>
      </c>
      <c r="J216" s="5">
        <v>5475</v>
      </c>
      <c r="K216" s="123">
        <f t="shared" si="3"/>
        <v>3986.5</v>
      </c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>
      <c r="A217" s="4" t="s">
        <v>39</v>
      </c>
      <c r="B217" s="5">
        <v>178</v>
      </c>
      <c r="C217" s="5" t="s">
        <v>16</v>
      </c>
      <c r="D217" s="5">
        <v>201</v>
      </c>
      <c r="E217" s="5" t="s">
        <v>68</v>
      </c>
      <c r="F217" s="5">
        <v>31</v>
      </c>
      <c r="G217" s="5">
        <v>1001</v>
      </c>
      <c r="H217" s="5">
        <v>785</v>
      </c>
      <c r="I217" s="5">
        <v>796</v>
      </c>
      <c r="J217" s="5">
        <v>796</v>
      </c>
      <c r="K217" s="123">
        <f t="shared" si="3"/>
        <v>844.5</v>
      </c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>
      <c r="A218" s="4" t="s">
        <v>39</v>
      </c>
      <c r="B218" s="5">
        <v>178</v>
      </c>
      <c r="C218" s="5" t="s">
        <v>17</v>
      </c>
      <c r="D218" s="5">
        <v>56</v>
      </c>
      <c r="E218" s="5" t="s">
        <v>68</v>
      </c>
      <c r="F218" s="5">
        <v>31</v>
      </c>
      <c r="G218" s="5">
        <v>16618</v>
      </c>
      <c r="H218" s="5">
        <v>26436</v>
      </c>
      <c r="I218" s="5">
        <v>16448</v>
      </c>
      <c r="J218" s="5">
        <v>16448</v>
      </c>
      <c r="K218" s="123">
        <f t="shared" si="3"/>
        <v>18987.5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>
      <c r="A219" s="4" t="s">
        <v>39</v>
      </c>
      <c r="B219" s="5">
        <v>178</v>
      </c>
      <c r="C219" s="5" t="s">
        <v>18</v>
      </c>
      <c r="D219" s="5">
        <v>79</v>
      </c>
      <c r="E219" s="5" t="s">
        <v>68</v>
      </c>
      <c r="F219" s="5">
        <v>31</v>
      </c>
      <c r="G219" s="5">
        <v>39000</v>
      </c>
      <c r="H219" s="5">
        <v>100505</v>
      </c>
      <c r="I219" s="5">
        <v>91254</v>
      </c>
      <c r="J219" s="5">
        <v>91254</v>
      </c>
      <c r="K219" s="123">
        <f t="shared" si="3"/>
        <v>80503.25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>
      <c r="A220" s="4" t="s">
        <v>39</v>
      </c>
      <c r="B220" s="5">
        <v>178</v>
      </c>
      <c r="C220" s="5" t="s">
        <v>19</v>
      </c>
      <c r="D220" s="5">
        <v>197</v>
      </c>
      <c r="E220" s="5" t="s">
        <v>68</v>
      </c>
      <c r="F220" s="5">
        <v>31</v>
      </c>
      <c r="G220" s="7"/>
      <c r="H220" s="7"/>
      <c r="I220" s="7"/>
      <c r="J220" s="7"/>
      <c r="K220" s="123" t="str">
        <f t="shared" si="3"/>
        <v xml:space="preserve"> 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>
      <c r="A221" s="4" t="s">
        <v>39</v>
      </c>
      <c r="B221" s="5">
        <v>178</v>
      </c>
      <c r="C221" s="5" t="s">
        <v>20</v>
      </c>
      <c r="D221" s="5">
        <v>489</v>
      </c>
      <c r="E221" s="5" t="s">
        <v>68</v>
      </c>
      <c r="F221" s="5">
        <v>31</v>
      </c>
      <c r="G221" s="7"/>
      <c r="H221" s="7"/>
      <c r="I221" s="7"/>
      <c r="J221" s="7"/>
      <c r="K221" s="123" t="str">
        <f t="shared" si="3"/>
        <v xml:space="preserve"> 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>
      <c r="A222" s="4" t="s">
        <v>39</v>
      </c>
      <c r="B222" s="5">
        <v>178</v>
      </c>
      <c r="C222" s="5" t="s">
        <v>21</v>
      </c>
      <c r="D222" s="5">
        <v>27</v>
      </c>
      <c r="E222" s="5" t="s">
        <v>68</v>
      </c>
      <c r="F222" s="5">
        <v>31</v>
      </c>
      <c r="G222" s="7"/>
      <c r="H222" s="7"/>
      <c r="I222" s="7"/>
      <c r="J222" s="7"/>
      <c r="K222" s="123" t="str">
        <f t="shared" si="3"/>
        <v xml:space="preserve"> 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>
      <c r="A223" s="4" t="s">
        <v>39</v>
      </c>
      <c r="B223" s="5">
        <v>178</v>
      </c>
      <c r="C223" s="5" t="s">
        <v>22</v>
      </c>
      <c r="D223" s="5">
        <v>83</v>
      </c>
      <c r="E223" s="5" t="s">
        <v>68</v>
      </c>
      <c r="F223" s="5">
        <v>31</v>
      </c>
      <c r="G223" s="5">
        <v>223163</v>
      </c>
      <c r="H223" s="5">
        <v>282203</v>
      </c>
      <c r="I223" s="5">
        <v>282909</v>
      </c>
      <c r="J223" s="5">
        <v>282909</v>
      </c>
      <c r="K223" s="123">
        <f t="shared" si="3"/>
        <v>267796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>
      <c r="A224" s="4" t="s">
        <v>39</v>
      </c>
      <c r="B224" s="5">
        <v>178</v>
      </c>
      <c r="C224" s="5" t="s">
        <v>23</v>
      </c>
      <c r="D224" s="5">
        <v>122</v>
      </c>
      <c r="E224" s="5" t="s">
        <v>68</v>
      </c>
      <c r="F224" s="5">
        <v>31</v>
      </c>
      <c r="G224" s="7"/>
      <c r="H224" s="7"/>
      <c r="I224" s="7"/>
      <c r="J224" s="7"/>
      <c r="K224" s="123" t="str">
        <f t="shared" si="3"/>
        <v xml:space="preserve"> 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>
      <c r="A225" s="4" t="s">
        <v>39</v>
      </c>
      <c r="B225" s="5">
        <v>178</v>
      </c>
      <c r="C225" s="5" t="s">
        <v>24</v>
      </c>
      <c r="D225" s="5">
        <v>15</v>
      </c>
      <c r="E225" s="5" t="s">
        <v>68</v>
      </c>
      <c r="F225" s="5">
        <v>31</v>
      </c>
      <c r="G225" s="5">
        <v>15125</v>
      </c>
      <c r="H225" s="5">
        <v>12879</v>
      </c>
      <c r="I225" s="5">
        <v>26466</v>
      </c>
      <c r="J225" s="5">
        <v>26466</v>
      </c>
      <c r="K225" s="123">
        <f t="shared" si="3"/>
        <v>20234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>
      <c r="A226" s="4" t="s">
        <v>39</v>
      </c>
      <c r="B226" s="5">
        <v>178</v>
      </c>
      <c r="C226" s="5" t="s">
        <v>25</v>
      </c>
      <c r="D226" s="5">
        <v>137</v>
      </c>
      <c r="E226" s="5" t="s">
        <v>68</v>
      </c>
      <c r="F226" s="5">
        <v>31</v>
      </c>
      <c r="G226" s="7"/>
      <c r="H226" s="7"/>
      <c r="I226" s="7"/>
      <c r="J226" s="7"/>
      <c r="K226" s="123" t="str">
        <f t="shared" si="3"/>
        <v xml:space="preserve"> 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>
      <c r="A227" s="4" t="s">
        <v>40</v>
      </c>
      <c r="B227" s="5">
        <v>238</v>
      </c>
      <c r="C227" s="5" t="s">
        <v>7</v>
      </c>
      <c r="D227" s="5">
        <v>486</v>
      </c>
      <c r="E227" s="5" t="s">
        <v>68</v>
      </c>
      <c r="F227" s="5">
        <v>31</v>
      </c>
      <c r="G227" s="5">
        <v>28102</v>
      </c>
      <c r="H227" s="5">
        <v>30000</v>
      </c>
      <c r="I227" s="5">
        <v>35000</v>
      </c>
      <c r="J227" s="5">
        <v>39428</v>
      </c>
      <c r="K227" s="123">
        <f t="shared" si="3"/>
        <v>33132.5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>
      <c r="A228" s="4" t="s">
        <v>40</v>
      </c>
      <c r="B228" s="5">
        <v>238</v>
      </c>
      <c r="C228" s="5" t="s">
        <v>10</v>
      </c>
      <c r="D228" s="5">
        <v>176</v>
      </c>
      <c r="E228" s="5" t="s">
        <v>68</v>
      </c>
      <c r="F228" s="5">
        <v>31</v>
      </c>
      <c r="G228" s="5">
        <v>241000</v>
      </c>
      <c r="H228" s="5">
        <v>163687</v>
      </c>
      <c r="I228" s="5">
        <v>223357</v>
      </c>
      <c r="J228" s="5">
        <v>231433</v>
      </c>
      <c r="K228" s="123">
        <f t="shared" si="3"/>
        <v>214869.25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>
      <c r="A229" s="4" t="s">
        <v>40</v>
      </c>
      <c r="B229" s="5">
        <v>238</v>
      </c>
      <c r="C229" s="5" t="s">
        <v>12</v>
      </c>
      <c r="D229" s="5">
        <v>125</v>
      </c>
      <c r="E229" s="5" t="s">
        <v>68</v>
      </c>
      <c r="F229" s="5">
        <v>31</v>
      </c>
      <c r="G229" s="7"/>
      <c r="H229" s="7"/>
      <c r="I229" s="7"/>
      <c r="J229" s="7"/>
      <c r="K229" s="123" t="str">
        <f t="shared" si="3"/>
        <v xml:space="preserve"> 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>
      <c r="A230" s="4" t="s">
        <v>40</v>
      </c>
      <c r="B230" s="5">
        <v>238</v>
      </c>
      <c r="C230" s="5" t="s">
        <v>13</v>
      </c>
      <c r="D230" s="5">
        <v>191</v>
      </c>
      <c r="E230" s="5" t="s">
        <v>68</v>
      </c>
      <c r="F230" s="5">
        <v>31</v>
      </c>
      <c r="G230" s="5">
        <v>211490</v>
      </c>
      <c r="H230" s="5">
        <v>201009</v>
      </c>
      <c r="I230" s="5">
        <v>200066</v>
      </c>
      <c r="J230" s="5">
        <v>226785</v>
      </c>
      <c r="K230" s="123">
        <f t="shared" si="3"/>
        <v>209837.5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>
      <c r="A231" s="4" t="s">
        <v>40</v>
      </c>
      <c r="B231" s="5">
        <v>238</v>
      </c>
      <c r="C231" s="5" t="s">
        <v>14</v>
      </c>
      <c r="D231" s="5">
        <v>195</v>
      </c>
      <c r="E231" s="5" t="s">
        <v>68</v>
      </c>
      <c r="F231" s="5">
        <v>31</v>
      </c>
      <c r="G231" s="7"/>
      <c r="H231" s="7"/>
      <c r="I231" s="7"/>
      <c r="J231" s="7"/>
      <c r="K231" s="123" t="str">
        <f t="shared" si="3"/>
        <v xml:space="preserve"> 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>
      <c r="A232" s="4" t="s">
        <v>40</v>
      </c>
      <c r="B232" s="5">
        <v>238</v>
      </c>
      <c r="C232" s="5" t="s">
        <v>15</v>
      </c>
      <c r="D232" s="5">
        <v>242</v>
      </c>
      <c r="E232" s="5" t="s">
        <v>68</v>
      </c>
      <c r="F232" s="5">
        <v>31</v>
      </c>
      <c r="G232" s="5">
        <v>35468</v>
      </c>
      <c r="H232" s="5">
        <v>28114</v>
      </c>
      <c r="I232" s="5">
        <v>37126</v>
      </c>
      <c r="J232" s="5">
        <v>40198</v>
      </c>
      <c r="K232" s="123">
        <f t="shared" si="3"/>
        <v>35226.5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>
      <c r="A233" s="4" t="s">
        <v>40</v>
      </c>
      <c r="B233" s="5">
        <v>238</v>
      </c>
      <c r="C233" s="5" t="s">
        <v>16</v>
      </c>
      <c r="D233" s="5">
        <v>201</v>
      </c>
      <c r="E233" s="5" t="s">
        <v>68</v>
      </c>
      <c r="F233" s="5">
        <v>31</v>
      </c>
      <c r="G233" s="5">
        <v>96385</v>
      </c>
      <c r="H233" s="5">
        <v>84895</v>
      </c>
      <c r="I233" s="5">
        <v>97110</v>
      </c>
      <c r="J233" s="5">
        <v>107428</v>
      </c>
      <c r="K233" s="123">
        <f t="shared" si="3"/>
        <v>96454.5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>
      <c r="A234" s="4" t="s">
        <v>40</v>
      </c>
      <c r="B234" s="5">
        <v>238</v>
      </c>
      <c r="C234" s="5" t="s">
        <v>17</v>
      </c>
      <c r="D234" s="5">
        <v>56</v>
      </c>
      <c r="E234" s="5" t="s">
        <v>68</v>
      </c>
      <c r="F234" s="5">
        <v>31</v>
      </c>
      <c r="G234" s="5">
        <v>1950115</v>
      </c>
      <c r="H234" s="5">
        <v>1526125</v>
      </c>
      <c r="I234" s="5">
        <v>1694522</v>
      </c>
      <c r="J234" s="5">
        <v>1767389</v>
      </c>
      <c r="K234" s="123">
        <f t="shared" si="3"/>
        <v>1734537.75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>
      <c r="A235" s="4" t="s">
        <v>40</v>
      </c>
      <c r="B235" s="5">
        <v>238</v>
      </c>
      <c r="C235" s="5" t="s">
        <v>18</v>
      </c>
      <c r="D235" s="5">
        <v>79</v>
      </c>
      <c r="E235" s="5" t="s">
        <v>68</v>
      </c>
      <c r="F235" s="5">
        <v>31</v>
      </c>
      <c r="G235" s="5">
        <v>334992</v>
      </c>
      <c r="H235" s="5">
        <v>390977</v>
      </c>
      <c r="I235" s="5">
        <v>374072</v>
      </c>
      <c r="J235" s="5">
        <v>399268</v>
      </c>
      <c r="K235" s="123">
        <f t="shared" si="3"/>
        <v>374827.25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>
      <c r="A236" s="4" t="s">
        <v>40</v>
      </c>
      <c r="B236" s="5">
        <v>238</v>
      </c>
      <c r="C236" s="5" t="s">
        <v>19</v>
      </c>
      <c r="D236" s="5">
        <v>197</v>
      </c>
      <c r="E236" s="5" t="s">
        <v>68</v>
      </c>
      <c r="F236" s="5">
        <v>31</v>
      </c>
      <c r="G236" s="7"/>
      <c r="H236" s="7"/>
      <c r="I236" s="7"/>
      <c r="J236" s="7"/>
      <c r="K236" s="123" t="str">
        <f t="shared" si="3"/>
        <v xml:space="preserve"> 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>
      <c r="A237" s="4" t="s">
        <v>40</v>
      </c>
      <c r="B237" s="5">
        <v>238</v>
      </c>
      <c r="C237" s="5" t="s">
        <v>20</v>
      </c>
      <c r="D237" s="5">
        <v>489</v>
      </c>
      <c r="E237" s="5" t="s">
        <v>68</v>
      </c>
      <c r="F237" s="5">
        <v>31</v>
      </c>
      <c r="G237" s="7"/>
      <c r="H237" s="7"/>
      <c r="I237" s="7"/>
      <c r="J237" s="7"/>
      <c r="K237" s="123" t="str">
        <f t="shared" si="3"/>
        <v xml:space="preserve"> 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>
      <c r="A238" s="4" t="s">
        <v>40</v>
      </c>
      <c r="B238" s="5">
        <v>238</v>
      </c>
      <c r="C238" s="5" t="s">
        <v>21</v>
      </c>
      <c r="D238" s="5">
        <v>27</v>
      </c>
      <c r="E238" s="5" t="s">
        <v>68</v>
      </c>
      <c r="F238" s="5">
        <v>31</v>
      </c>
      <c r="G238" s="5">
        <v>6241</v>
      </c>
      <c r="H238" s="5">
        <v>6421</v>
      </c>
      <c r="I238" s="5">
        <v>6100</v>
      </c>
      <c r="J238" s="5">
        <v>13000</v>
      </c>
      <c r="K238" s="123">
        <f t="shared" si="3"/>
        <v>7940.5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>
      <c r="A239" s="4" t="s">
        <v>40</v>
      </c>
      <c r="B239" s="5">
        <v>238</v>
      </c>
      <c r="C239" s="5" t="s">
        <v>22</v>
      </c>
      <c r="D239" s="5">
        <v>83</v>
      </c>
      <c r="E239" s="5" t="s">
        <v>68</v>
      </c>
      <c r="F239" s="5">
        <v>31</v>
      </c>
      <c r="G239" s="5">
        <v>1512184</v>
      </c>
      <c r="H239" s="5">
        <v>1468070</v>
      </c>
      <c r="I239" s="5">
        <v>1464318</v>
      </c>
      <c r="J239" s="5">
        <v>1533537</v>
      </c>
      <c r="K239" s="123">
        <f t="shared" si="3"/>
        <v>1494527.25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>
      <c r="A240" s="4" t="s">
        <v>40</v>
      </c>
      <c r="B240" s="5">
        <v>238</v>
      </c>
      <c r="C240" s="5" t="s">
        <v>23</v>
      </c>
      <c r="D240" s="5">
        <v>122</v>
      </c>
      <c r="E240" s="5" t="s">
        <v>68</v>
      </c>
      <c r="F240" s="5">
        <v>31</v>
      </c>
      <c r="G240" s="5">
        <v>50313</v>
      </c>
      <c r="H240" s="5">
        <v>53312</v>
      </c>
      <c r="I240" s="5">
        <v>53311</v>
      </c>
      <c r="J240" s="5">
        <v>62358</v>
      </c>
      <c r="K240" s="123">
        <f t="shared" si="3"/>
        <v>54823.5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>
      <c r="A241" s="4" t="s">
        <v>40</v>
      </c>
      <c r="B241" s="5">
        <v>238</v>
      </c>
      <c r="C241" s="5" t="s">
        <v>24</v>
      </c>
      <c r="D241" s="5">
        <v>15</v>
      </c>
      <c r="E241" s="5" t="s">
        <v>68</v>
      </c>
      <c r="F241" s="5">
        <v>31</v>
      </c>
      <c r="G241" s="5">
        <v>1570190</v>
      </c>
      <c r="H241" s="5">
        <v>1459540</v>
      </c>
      <c r="I241" s="5">
        <v>1473917</v>
      </c>
      <c r="J241" s="5">
        <v>1424719</v>
      </c>
      <c r="K241" s="123">
        <f t="shared" si="3"/>
        <v>1482091.5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>
      <c r="A242" s="4" t="s">
        <v>40</v>
      </c>
      <c r="B242" s="5">
        <v>238</v>
      </c>
      <c r="C242" s="5" t="s">
        <v>25</v>
      </c>
      <c r="D242" s="5">
        <v>137</v>
      </c>
      <c r="E242" s="5" t="s">
        <v>68</v>
      </c>
      <c r="F242" s="5">
        <v>31</v>
      </c>
      <c r="G242" s="5">
        <v>25553</v>
      </c>
      <c r="H242" s="5">
        <v>29721</v>
      </c>
      <c r="I242" s="5">
        <v>38286</v>
      </c>
      <c r="J242" s="5">
        <v>30251</v>
      </c>
      <c r="K242" s="123">
        <f t="shared" si="3"/>
        <v>30952.75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>
      <c r="A243" s="4" t="s">
        <v>41</v>
      </c>
      <c r="B243" s="5">
        <v>74</v>
      </c>
      <c r="C243" s="5" t="s">
        <v>7</v>
      </c>
      <c r="D243" s="5">
        <v>486</v>
      </c>
      <c r="E243" s="5" t="s">
        <v>68</v>
      </c>
      <c r="F243" s="5">
        <v>31</v>
      </c>
      <c r="G243" s="5">
        <v>1900</v>
      </c>
      <c r="H243" s="5">
        <v>1900</v>
      </c>
      <c r="I243" s="5">
        <v>2000</v>
      </c>
      <c r="J243" s="5">
        <v>2000</v>
      </c>
      <c r="K243" s="123">
        <f t="shared" si="3"/>
        <v>1950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>
      <c r="A244" s="4" t="s">
        <v>41</v>
      </c>
      <c r="B244" s="5">
        <v>74</v>
      </c>
      <c r="C244" s="5" t="s">
        <v>10</v>
      </c>
      <c r="D244" s="5">
        <v>176</v>
      </c>
      <c r="E244" s="5" t="s">
        <v>68</v>
      </c>
      <c r="F244" s="5">
        <v>31</v>
      </c>
      <c r="G244" s="7"/>
      <c r="H244" s="7"/>
      <c r="I244" s="7"/>
      <c r="J244" s="7"/>
      <c r="K244" s="123" t="str">
        <f t="shared" si="3"/>
        <v xml:space="preserve"> 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>
      <c r="A245" s="4" t="s">
        <v>41</v>
      </c>
      <c r="B245" s="5">
        <v>74</v>
      </c>
      <c r="C245" s="5" t="s">
        <v>12</v>
      </c>
      <c r="D245" s="5">
        <v>125</v>
      </c>
      <c r="E245" s="5" t="s">
        <v>68</v>
      </c>
      <c r="F245" s="5">
        <v>31</v>
      </c>
      <c r="G245" s="5">
        <v>45000</v>
      </c>
      <c r="H245" s="5">
        <v>46000</v>
      </c>
      <c r="I245" s="5">
        <v>47000</v>
      </c>
      <c r="J245" s="5">
        <v>47000</v>
      </c>
      <c r="K245" s="123">
        <f t="shared" si="3"/>
        <v>46250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>
      <c r="A246" s="4" t="s">
        <v>41</v>
      </c>
      <c r="B246" s="5">
        <v>74</v>
      </c>
      <c r="C246" s="5" t="s">
        <v>13</v>
      </c>
      <c r="D246" s="5">
        <v>191</v>
      </c>
      <c r="E246" s="5" t="s">
        <v>68</v>
      </c>
      <c r="F246" s="5">
        <v>31</v>
      </c>
      <c r="G246" s="7"/>
      <c r="H246" s="7"/>
      <c r="I246" s="7"/>
      <c r="J246" s="7"/>
      <c r="K246" s="123" t="str">
        <f t="shared" si="3"/>
        <v xml:space="preserve"> 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>
      <c r="A247" s="4" t="s">
        <v>41</v>
      </c>
      <c r="B247" s="5">
        <v>74</v>
      </c>
      <c r="C247" s="5" t="s">
        <v>14</v>
      </c>
      <c r="D247" s="5">
        <v>195</v>
      </c>
      <c r="E247" s="5" t="s">
        <v>68</v>
      </c>
      <c r="F247" s="5">
        <v>31</v>
      </c>
      <c r="G247" s="7"/>
      <c r="H247" s="7"/>
      <c r="I247" s="7"/>
      <c r="J247" s="7"/>
      <c r="K247" s="123" t="str">
        <f t="shared" si="3"/>
        <v xml:space="preserve"> </v>
      </c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>
      <c r="A248" s="4" t="s">
        <v>41</v>
      </c>
      <c r="B248" s="5">
        <v>74</v>
      </c>
      <c r="C248" s="5" t="s">
        <v>15</v>
      </c>
      <c r="D248" s="5">
        <v>242</v>
      </c>
      <c r="E248" s="5" t="s">
        <v>68</v>
      </c>
      <c r="F248" s="5">
        <v>31</v>
      </c>
      <c r="G248" s="5">
        <v>17000</v>
      </c>
      <c r="H248" s="5">
        <v>17000</v>
      </c>
      <c r="I248" s="5">
        <v>17000</v>
      </c>
      <c r="J248" s="5">
        <v>17000</v>
      </c>
      <c r="K248" s="123">
        <f t="shared" si="3"/>
        <v>17000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>
      <c r="A249" s="4" t="s">
        <v>41</v>
      </c>
      <c r="B249" s="5">
        <v>74</v>
      </c>
      <c r="C249" s="5" t="s">
        <v>16</v>
      </c>
      <c r="D249" s="5">
        <v>201</v>
      </c>
      <c r="E249" s="5" t="s">
        <v>68</v>
      </c>
      <c r="F249" s="5">
        <v>31</v>
      </c>
      <c r="G249" s="7"/>
      <c r="H249" s="7"/>
      <c r="I249" s="7"/>
      <c r="J249" s="7"/>
      <c r="K249" s="123" t="str">
        <f t="shared" si="3"/>
        <v xml:space="preserve"> </v>
      </c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>
      <c r="A250" s="4" t="s">
        <v>41</v>
      </c>
      <c r="B250" s="5">
        <v>74</v>
      </c>
      <c r="C250" s="5" t="s">
        <v>17</v>
      </c>
      <c r="D250" s="5">
        <v>56</v>
      </c>
      <c r="E250" s="5" t="s">
        <v>68</v>
      </c>
      <c r="F250" s="5">
        <v>31</v>
      </c>
      <c r="G250" s="5">
        <v>19000</v>
      </c>
      <c r="H250" s="5">
        <v>19500</v>
      </c>
      <c r="I250" s="5">
        <v>20000</v>
      </c>
      <c r="J250" s="5">
        <v>20000</v>
      </c>
      <c r="K250" s="123">
        <f t="shared" si="3"/>
        <v>19625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>
      <c r="A251" s="4" t="s">
        <v>41</v>
      </c>
      <c r="B251" s="5">
        <v>74</v>
      </c>
      <c r="C251" s="5" t="s">
        <v>18</v>
      </c>
      <c r="D251" s="5">
        <v>79</v>
      </c>
      <c r="E251" s="5" t="s">
        <v>68</v>
      </c>
      <c r="F251" s="5">
        <v>31</v>
      </c>
      <c r="G251" s="7"/>
      <c r="H251" s="7"/>
      <c r="I251" s="7"/>
      <c r="J251" s="7"/>
      <c r="K251" s="123" t="str">
        <f t="shared" si="3"/>
        <v xml:space="preserve"> 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>
      <c r="A252" s="4" t="s">
        <v>41</v>
      </c>
      <c r="B252" s="5">
        <v>74</v>
      </c>
      <c r="C252" s="5" t="s">
        <v>19</v>
      </c>
      <c r="D252" s="5">
        <v>197</v>
      </c>
      <c r="E252" s="5" t="s">
        <v>68</v>
      </c>
      <c r="F252" s="5">
        <v>31</v>
      </c>
      <c r="G252" s="7"/>
      <c r="H252" s="7"/>
      <c r="I252" s="7"/>
      <c r="J252" s="7"/>
      <c r="K252" s="123" t="str">
        <f t="shared" si="3"/>
        <v xml:space="preserve"> 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>
      <c r="A253" s="4" t="s">
        <v>41</v>
      </c>
      <c r="B253" s="5">
        <v>74</v>
      </c>
      <c r="C253" s="5" t="s">
        <v>20</v>
      </c>
      <c r="D253" s="5">
        <v>489</v>
      </c>
      <c r="E253" s="5" t="s">
        <v>68</v>
      </c>
      <c r="F253" s="5">
        <v>31</v>
      </c>
      <c r="G253" s="5">
        <v>50000</v>
      </c>
      <c r="H253" s="5">
        <v>50000</v>
      </c>
      <c r="I253" s="5">
        <v>50000</v>
      </c>
      <c r="J253" s="5">
        <v>50000</v>
      </c>
      <c r="K253" s="123">
        <f t="shared" si="3"/>
        <v>50000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>
      <c r="A254" s="4" t="s">
        <v>41</v>
      </c>
      <c r="B254" s="5">
        <v>74</v>
      </c>
      <c r="C254" s="5" t="s">
        <v>21</v>
      </c>
      <c r="D254" s="5">
        <v>27</v>
      </c>
      <c r="E254" s="5" t="s">
        <v>68</v>
      </c>
      <c r="F254" s="5">
        <v>31</v>
      </c>
      <c r="G254" s="5">
        <v>500</v>
      </c>
      <c r="H254" s="5">
        <v>500</v>
      </c>
      <c r="I254" s="5">
        <v>500</v>
      </c>
      <c r="J254" s="5">
        <v>500</v>
      </c>
      <c r="K254" s="123">
        <f t="shared" si="3"/>
        <v>500</v>
      </c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>
      <c r="A255" s="4" t="s">
        <v>41</v>
      </c>
      <c r="B255" s="5">
        <v>74</v>
      </c>
      <c r="C255" s="5" t="s">
        <v>22</v>
      </c>
      <c r="D255" s="5">
        <v>83</v>
      </c>
      <c r="E255" s="5" t="s">
        <v>68</v>
      </c>
      <c r="F255" s="5">
        <v>31</v>
      </c>
      <c r="G255" s="7"/>
      <c r="H255" s="7"/>
      <c r="I255" s="7"/>
      <c r="J255" s="7"/>
      <c r="K255" s="123" t="str">
        <f t="shared" si="3"/>
        <v xml:space="preserve"> </v>
      </c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>
      <c r="A256" s="4" t="s">
        <v>41</v>
      </c>
      <c r="B256" s="5">
        <v>74</v>
      </c>
      <c r="C256" s="5" t="s">
        <v>23</v>
      </c>
      <c r="D256" s="5">
        <v>122</v>
      </c>
      <c r="E256" s="5" t="s">
        <v>68</v>
      </c>
      <c r="F256" s="5">
        <v>31</v>
      </c>
      <c r="G256" s="5">
        <v>1600</v>
      </c>
      <c r="H256" s="5">
        <v>1600</v>
      </c>
      <c r="I256" s="5">
        <v>1650</v>
      </c>
      <c r="J256" s="5">
        <v>1650</v>
      </c>
      <c r="K256" s="123">
        <f t="shared" si="3"/>
        <v>1625</v>
      </c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>
      <c r="A257" s="4" t="s">
        <v>41</v>
      </c>
      <c r="B257" s="5">
        <v>74</v>
      </c>
      <c r="C257" s="5" t="s">
        <v>24</v>
      </c>
      <c r="D257" s="5">
        <v>15</v>
      </c>
      <c r="E257" s="5" t="s">
        <v>68</v>
      </c>
      <c r="F257" s="5">
        <v>31</v>
      </c>
      <c r="G257" s="7"/>
      <c r="H257" s="7"/>
      <c r="I257" s="7"/>
      <c r="J257" s="7"/>
      <c r="K257" s="123" t="str">
        <f t="shared" si="3"/>
        <v xml:space="preserve"> 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>
      <c r="A258" s="4" t="s">
        <v>41</v>
      </c>
      <c r="B258" s="5">
        <v>74</v>
      </c>
      <c r="C258" s="5" t="s">
        <v>25</v>
      </c>
      <c r="D258" s="5">
        <v>137</v>
      </c>
      <c r="E258" s="5" t="s">
        <v>68</v>
      </c>
      <c r="F258" s="5">
        <v>31</v>
      </c>
      <c r="G258" s="5">
        <v>22000</v>
      </c>
      <c r="H258" s="5">
        <v>22000</v>
      </c>
      <c r="I258" s="5">
        <v>22500</v>
      </c>
      <c r="J258" s="5">
        <v>22500</v>
      </c>
      <c r="K258" s="123">
        <f t="shared" si="3"/>
        <v>22250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>
      <c r="A259" s="4" t="s">
        <v>42</v>
      </c>
      <c r="B259" s="5">
        <v>75</v>
      </c>
      <c r="C259" s="5" t="s">
        <v>7</v>
      </c>
      <c r="D259" s="5">
        <v>486</v>
      </c>
      <c r="E259" s="5" t="s">
        <v>68</v>
      </c>
      <c r="F259" s="5">
        <v>31</v>
      </c>
      <c r="G259" s="7"/>
      <c r="H259" s="7"/>
      <c r="I259" s="7"/>
      <c r="J259" s="7"/>
      <c r="K259" s="123" t="str">
        <f t="shared" si="3"/>
        <v xml:space="preserve"> </v>
      </c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>
      <c r="A260" s="4" t="s">
        <v>42</v>
      </c>
      <c r="B260" s="5">
        <v>75</v>
      </c>
      <c r="C260" s="5" t="s">
        <v>10</v>
      </c>
      <c r="D260" s="5">
        <v>176</v>
      </c>
      <c r="E260" s="5" t="s">
        <v>68</v>
      </c>
      <c r="F260" s="5">
        <v>31</v>
      </c>
      <c r="G260" s="7"/>
      <c r="H260" s="7"/>
      <c r="I260" s="7"/>
      <c r="J260" s="7"/>
      <c r="K260" s="123" t="str">
        <f t="shared" ref="K260:K323" si="4">IF(ISERROR(AVERAGE(G260:J260))," ",AVERAGE(G260:J260))</f>
        <v xml:space="preserve"> 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>
      <c r="A261" s="4" t="s">
        <v>42</v>
      </c>
      <c r="B261" s="5">
        <v>75</v>
      </c>
      <c r="C261" s="5" t="s">
        <v>12</v>
      </c>
      <c r="D261" s="5">
        <v>125</v>
      </c>
      <c r="E261" s="5" t="s">
        <v>68</v>
      </c>
      <c r="F261" s="5">
        <v>31</v>
      </c>
      <c r="G261" s="5">
        <v>2500</v>
      </c>
      <c r="H261" s="5">
        <v>2500</v>
      </c>
      <c r="I261" s="5">
        <v>2600</v>
      </c>
      <c r="J261" s="5">
        <v>2600</v>
      </c>
      <c r="K261" s="123">
        <f t="shared" si="4"/>
        <v>2550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>
      <c r="A262" s="4" t="s">
        <v>42</v>
      </c>
      <c r="B262" s="5">
        <v>75</v>
      </c>
      <c r="C262" s="5" t="s">
        <v>13</v>
      </c>
      <c r="D262" s="5">
        <v>191</v>
      </c>
      <c r="E262" s="5" t="s">
        <v>68</v>
      </c>
      <c r="F262" s="5">
        <v>31</v>
      </c>
      <c r="G262" s="7"/>
      <c r="H262" s="7"/>
      <c r="I262" s="7"/>
      <c r="J262" s="7"/>
      <c r="K262" s="123" t="str">
        <f t="shared" si="4"/>
        <v xml:space="preserve"> 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>
      <c r="A263" s="4" t="s">
        <v>42</v>
      </c>
      <c r="B263" s="5">
        <v>75</v>
      </c>
      <c r="C263" s="5" t="s">
        <v>14</v>
      </c>
      <c r="D263" s="5">
        <v>195</v>
      </c>
      <c r="E263" s="5" t="s">
        <v>68</v>
      </c>
      <c r="F263" s="5">
        <v>31</v>
      </c>
      <c r="G263" s="7"/>
      <c r="H263" s="7"/>
      <c r="I263" s="7"/>
      <c r="J263" s="7"/>
      <c r="K263" s="123" t="str">
        <f t="shared" si="4"/>
        <v xml:space="preserve"> 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>
      <c r="A264" s="4" t="s">
        <v>42</v>
      </c>
      <c r="B264" s="5">
        <v>75</v>
      </c>
      <c r="C264" s="5" t="s">
        <v>15</v>
      </c>
      <c r="D264" s="5">
        <v>242</v>
      </c>
      <c r="E264" s="5" t="s">
        <v>68</v>
      </c>
      <c r="F264" s="5">
        <v>31</v>
      </c>
      <c r="G264" s="5">
        <v>105000</v>
      </c>
      <c r="H264" s="5">
        <v>110000</v>
      </c>
      <c r="I264" s="5">
        <v>117591</v>
      </c>
      <c r="J264" s="5">
        <v>133703</v>
      </c>
      <c r="K264" s="123">
        <f t="shared" si="4"/>
        <v>116573.5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>
      <c r="A265" s="4" t="s">
        <v>42</v>
      </c>
      <c r="B265" s="5">
        <v>75</v>
      </c>
      <c r="C265" s="5" t="s">
        <v>16</v>
      </c>
      <c r="D265" s="5">
        <v>201</v>
      </c>
      <c r="E265" s="5" t="s">
        <v>68</v>
      </c>
      <c r="F265" s="5">
        <v>31</v>
      </c>
      <c r="G265" s="7"/>
      <c r="H265" s="7"/>
      <c r="I265" s="7"/>
      <c r="J265" s="7"/>
      <c r="K265" s="123" t="str">
        <f t="shared" si="4"/>
        <v xml:space="preserve"> 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>
      <c r="A266" s="4" t="s">
        <v>42</v>
      </c>
      <c r="B266" s="5">
        <v>75</v>
      </c>
      <c r="C266" s="5" t="s">
        <v>17</v>
      </c>
      <c r="D266" s="5">
        <v>56</v>
      </c>
      <c r="E266" s="5" t="s">
        <v>68</v>
      </c>
      <c r="F266" s="5">
        <v>31</v>
      </c>
      <c r="G266" s="5">
        <v>27576</v>
      </c>
      <c r="H266" s="5">
        <v>31023</v>
      </c>
      <c r="I266" s="5">
        <v>36156</v>
      </c>
      <c r="J266" s="5">
        <v>43460</v>
      </c>
      <c r="K266" s="123">
        <f t="shared" si="4"/>
        <v>34553.75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>
      <c r="A267" s="4" t="s">
        <v>42</v>
      </c>
      <c r="B267" s="5">
        <v>75</v>
      </c>
      <c r="C267" s="5" t="s">
        <v>18</v>
      </c>
      <c r="D267" s="5">
        <v>79</v>
      </c>
      <c r="E267" s="5" t="s">
        <v>68</v>
      </c>
      <c r="F267" s="5">
        <v>31</v>
      </c>
      <c r="G267" s="5">
        <v>127321</v>
      </c>
      <c r="H267" s="5">
        <v>135292</v>
      </c>
      <c r="I267" s="5">
        <v>111718</v>
      </c>
      <c r="J267" s="5">
        <v>134640</v>
      </c>
      <c r="K267" s="123">
        <f t="shared" si="4"/>
        <v>127242.75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>
      <c r="A268" s="4" t="s">
        <v>42</v>
      </c>
      <c r="B268" s="5">
        <v>75</v>
      </c>
      <c r="C268" s="5" t="s">
        <v>19</v>
      </c>
      <c r="D268" s="5">
        <v>197</v>
      </c>
      <c r="E268" s="5" t="s">
        <v>68</v>
      </c>
      <c r="F268" s="5">
        <v>31</v>
      </c>
      <c r="G268" s="7"/>
      <c r="H268" s="7"/>
      <c r="I268" s="7"/>
      <c r="J268" s="7"/>
      <c r="K268" s="123" t="str">
        <f t="shared" si="4"/>
        <v xml:space="preserve"> 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>
      <c r="A269" s="4" t="s">
        <v>42</v>
      </c>
      <c r="B269" s="5">
        <v>75</v>
      </c>
      <c r="C269" s="5" t="s">
        <v>20</v>
      </c>
      <c r="D269" s="5">
        <v>489</v>
      </c>
      <c r="E269" s="5" t="s">
        <v>68</v>
      </c>
      <c r="F269" s="5">
        <v>31</v>
      </c>
      <c r="G269" s="7"/>
      <c r="H269" s="7"/>
      <c r="I269" s="7"/>
      <c r="J269" s="7"/>
      <c r="K269" s="123" t="str">
        <f t="shared" si="4"/>
        <v xml:space="preserve"> 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>
      <c r="A270" s="4" t="s">
        <v>42</v>
      </c>
      <c r="B270" s="5">
        <v>75</v>
      </c>
      <c r="C270" s="5" t="s">
        <v>21</v>
      </c>
      <c r="D270" s="5">
        <v>27</v>
      </c>
      <c r="E270" s="5" t="s">
        <v>68</v>
      </c>
      <c r="F270" s="5">
        <v>31</v>
      </c>
      <c r="G270" s="5">
        <v>17873</v>
      </c>
      <c r="H270" s="5">
        <v>18347</v>
      </c>
      <c r="I270" s="5">
        <v>16608</v>
      </c>
      <c r="J270" s="5">
        <v>34000</v>
      </c>
      <c r="K270" s="123">
        <f t="shared" si="4"/>
        <v>21707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>
      <c r="A271" s="4" t="s">
        <v>42</v>
      </c>
      <c r="B271" s="5">
        <v>75</v>
      </c>
      <c r="C271" s="5" t="s">
        <v>22</v>
      </c>
      <c r="D271" s="5">
        <v>83</v>
      </c>
      <c r="E271" s="5" t="s">
        <v>68</v>
      </c>
      <c r="F271" s="5">
        <v>31</v>
      </c>
      <c r="G271" s="5">
        <v>22949</v>
      </c>
      <c r="H271" s="5">
        <v>23179</v>
      </c>
      <c r="I271" s="5">
        <v>21720</v>
      </c>
      <c r="J271" s="5">
        <v>26281</v>
      </c>
      <c r="K271" s="123">
        <f t="shared" si="4"/>
        <v>23532.25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>
      <c r="A272" s="4" t="s">
        <v>42</v>
      </c>
      <c r="B272" s="5">
        <v>75</v>
      </c>
      <c r="C272" s="5" t="s">
        <v>23</v>
      </c>
      <c r="D272" s="5">
        <v>122</v>
      </c>
      <c r="E272" s="5" t="s">
        <v>68</v>
      </c>
      <c r="F272" s="5">
        <v>31</v>
      </c>
      <c r="G272" s="7"/>
      <c r="H272" s="7"/>
      <c r="I272" s="7"/>
      <c r="J272" s="7"/>
      <c r="K272" s="123" t="str">
        <f t="shared" si="4"/>
        <v xml:space="preserve"> 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>
      <c r="A273" s="4" t="s">
        <v>42</v>
      </c>
      <c r="B273" s="5">
        <v>75</v>
      </c>
      <c r="C273" s="5" t="s">
        <v>24</v>
      </c>
      <c r="D273" s="5">
        <v>15</v>
      </c>
      <c r="E273" s="5" t="s">
        <v>68</v>
      </c>
      <c r="F273" s="5">
        <v>31</v>
      </c>
      <c r="G273" s="7"/>
      <c r="H273" s="7"/>
      <c r="I273" s="7"/>
      <c r="J273" s="7"/>
      <c r="K273" s="123" t="str">
        <f t="shared" si="4"/>
        <v xml:space="preserve"> 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>
      <c r="A274" s="4" t="s">
        <v>42</v>
      </c>
      <c r="B274" s="5">
        <v>75</v>
      </c>
      <c r="C274" s="5" t="s">
        <v>25</v>
      </c>
      <c r="D274" s="5">
        <v>137</v>
      </c>
      <c r="E274" s="5" t="s">
        <v>68</v>
      </c>
      <c r="F274" s="5">
        <v>31</v>
      </c>
      <c r="G274" s="7"/>
      <c r="H274" s="7"/>
      <c r="I274" s="7"/>
      <c r="J274" s="7"/>
      <c r="K274" s="123" t="str">
        <f t="shared" si="4"/>
        <v xml:space="preserve"> 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>
      <c r="A275" s="4" t="s">
        <v>43</v>
      </c>
      <c r="B275" s="5">
        <v>81</v>
      </c>
      <c r="C275" s="5" t="s">
        <v>7</v>
      </c>
      <c r="D275" s="5">
        <v>486</v>
      </c>
      <c r="E275" s="5" t="s">
        <v>68</v>
      </c>
      <c r="F275" s="5">
        <v>31</v>
      </c>
      <c r="G275" s="5">
        <v>6580</v>
      </c>
      <c r="H275" s="5">
        <v>7000</v>
      </c>
      <c r="I275" s="5">
        <v>7200</v>
      </c>
      <c r="J275" s="5">
        <v>7200</v>
      </c>
      <c r="K275" s="123">
        <f t="shared" si="4"/>
        <v>6995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>
      <c r="A276" s="4" t="s">
        <v>43</v>
      </c>
      <c r="B276" s="5">
        <v>81</v>
      </c>
      <c r="C276" s="5" t="s">
        <v>10</v>
      </c>
      <c r="D276" s="5">
        <v>176</v>
      </c>
      <c r="E276" s="5" t="s">
        <v>68</v>
      </c>
      <c r="F276" s="5">
        <v>31</v>
      </c>
      <c r="G276" s="7"/>
      <c r="H276" s="7"/>
      <c r="I276" s="7"/>
      <c r="J276" s="7"/>
      <c r="K276" s="123" t="str">
        <f t="shared" si="4"/>
        <v xml:space="preserve"> 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>
      <c r="A277" s="4" t="s">
        <v>43</v>
      </c>
      <c r="B277" s="5">
        <v>81</v>
      </c>
      <c r="C277" s="5" t="s">
        <v>12</v>
      </c>
      <c r="D277" s="5">
        <v>125</v>
      </c>
      <c r="E277" s="5" t="s">
        <v>68</v>
      </c>
      <c r="F277" s="5">
        <v>31</v>
      </c>
      <c r="G277" s="5">
        <v>750000</v>
      </c>
      <c r="H277" s="5">
        <v>790000</v>
      </c>
      <c r="I277" s="5">
        <v>800530</v>
      </c>
      <c r="J277" s="5">
        <v>839920</v>
      </c>
      <c r="K277" s="123">
        <f t="shared" si="4"/>
        <v>795112.5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>
      <c r="A278" s="4" t="s">
        <v>43</v>
      </c>
      <c r="B278" s="5">
        <v>81</v>
      </c>
      <c r="C278" s="5" t="s">
        <v>13</v>
      </c>
      <c r="D278" s="5">
        <v>191</v>
      </c>
      <c r="E278" s="5" t="s">
        <v>68</v>
      </c>
      <c r="F278" s="5">
        <v>31</v>
      </c>
      <c r="G278" s="7"/>
      <c r="H278" s="7"/>
      <c r="I278" s="7"/>
      <c r="J278" s="7"/>
      <c r="K278" s="123" t="str">
        <f t="shared" si="4"/>
        <v xml:space="preserve"> 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>
      <c r="A279" s="4" t="s">
        <v>43</v>
      </c>
      <c r="B279" s="5">
        <v>81</v>
      </c>
      <c r="C279" s="5" t="s">
        <v>14</v>
      </c>
      <c r="D279" s="5">
        <v>195</v>
      </c>
      <c r="E279" s="5" t="s">
        <v>68</v>
      </c>
      <c r="F279" s="5">
        <v>31</v>
      </c>
      <c r="G279" s="7"/>
      <c r="H279" s="7"/>
      <c r="I279" s="7"/>
      <c r="J279" s="7"/>
      <c r="K279" s="123" t="str">
        <f t="shared" si="4"/>
        <v xml:space="preserve"> 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>
      <c r="A280" s="4" t="s">
        <v>43</v>
      </c>
      <c r="B280" s="5">
        <v>81</v>
      </c>
      <c r="C280" s="5" t="s">
        <v>15</v>
      </c>
      <c r="D280" s="5">
        <v>242</v>
      </c>
      <c r="E280" s="5" t="s">
        <v>68</v>
      </c>
      <c r="F280" s="5">
        <v>31</v>
      </c>
      <c r="G280" s="5">
        <v>450000</v>
      </c>
      <c r="H280" s="5">
        <v>480000</v>
      </c>
      <c r="I280" s="5">
        <v>341640</v>
      </c>
      <c r="J280" s="5">
        <v>350660</v>
      </c>
      <c r="K280" s="123">
        <f t="shared" si="4"/>
        <v>405575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>
      <c r="A281" s="4" t="s">
        <v>43</v>
      </c>
      <c r="B281" s="5">
        <v>81</v>
      </c>
      <c r="C281" s="5" t="s">
        <v>16</v>
      </c>
      <c r="D281" s="5">
        <v>201</v>
      </c>
      <c r="E281" s="5" t="s">
        <v>68</v>
      </c>
      <c r="F281" s="5">
        <v>31</v>
      </c>
      <c r="G281" s="7"/>
      <c r="H281" s="7"/>
      <c r="I281" s="7"/>
      <c r="J281" s="7"/>
      <c r="K281" s="123" t="str">
        <f t="shared" si="4"/>
        <v xml:space="preserve"> 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>
      <c r="A282" s="4" t="s">
        <v>43</v>
      </c>
      <c r="B282" s="5">
        <v>81</v>
      </c>
      <c r="C282" s="5" t="s">
        <v>17</v>
      </c>
      <c r="D282" s="5">
        <v>56</v>
      </c>
      <c r="E282" s="5" t="s">
        <v>68</v>
      </c>
      <c r="F282" s="5">
        <v>31</v>
      </c>
      <c r="G282" s="5">
        <v>750000</v>
      </c>
      <c r="H282" s="5">
        <v>793000</v>
      </c>
      <c r="I282" s="5">
        <v>790070</v>
      </c>
      <c r="J282" s="5">
        <v>846260</v>
      </c>
      <c r="K282" s="123">
        <f t="shared" si="4"/>
        <v>794832.5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>
      <c r="A283" s="4" t="s">
        <v>43</v>
      </c>
      <c r="B283" s="5">
        <v>81</v>
      </c>
      <c r="C283" s="5" t="s">
        <v>18</v>
      </c>
      <c r="D283" s="5">
        <v>79</v>
      </c>
      <c r="E283" s="5" t="s">
        <v>68</v>
      </c>
      <c r="F283" s="5">
        <v>31</v>
      </c>
      <c r="G283" s="5">
        <v>185000</v>
      </c>
      <c r="H283" s="5">
        <v>200000</v>
      </c>
      <c r="I283" s="5">
        <v>162710</v>
      </c>
      <c r="J283" s="5">
        <v>182230</v>
      </c>
      <c r="K283" s="123">
        <f t="shared" si="4"/>
        <v>182485</v>
      </c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>
      <c r="A284" s="4" t="s">
        <v>43</v>
      </c>
      <c r="B284" s="5">
        <v>81</v>
      </c>
      <c r="C284" s="5" t="s">
        <v>19</v>
      </c>
      <c r="D284" s="5">
        <v>197</v>
      </c>
      <c r="E284" s="5" t="s">
        <v>68</v>
      </c>
      <c r="F284" s="5">
        <v>31</v>
      </c>
      <c r="G284" s="7"/>
      <c r="H284" s="7"/>
      <c r="I284" s="7"/>
      <c r="J284" s="7"/>
      <c r="K284" s="123" t="str">
        <f t="shared" si="4"/>
        <v xml:space="preserve"> 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>
      <c r="A285" s="4" t="s">
        <v>43</v>
      </c>
      <c r="B285" s="5">
        <v>81</v>
      </c>
      <c r="C285" s="5" t="s">
        <v>20</v>
      </c>
      <c r="D285" s="5">
        <v>489</v>
      </c>
      <c r="E285" s="5" t="s">
        <v>68</v>
      </c>
      <c r="F285" s="5">
        <v>31</v>
      </c>
      <c r="G285" s="5">
        <v>290000</v>
      </c>
      <c r="H285" s="5">
        <v>299000</v>
      </c>
      <c r="I285" s="5">
        <v>305290</v>
      </c>
      <c r="J285" s="5">
        <v>311820</v>
      </c>
      <c r="K285" s="123">
        <f t="shared" si="4"/>
        <v>301527.5</v>
      </c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>
      <c r="A286" s="4" t="s">
        <v>43</v>
      </c>
      <c r="B286" s="5">
        <v>81</v>
      </c>
      <c r="C286" s="5" t="s">
        <v>21</v>
      </c>
      <c r="D286" s="5">
        <v>27</v>
      </c>
      <c r="E286" s="5" t="s">
        <v>68</v>
      </c>
      <c r="F286" s="5">
        <v>31</v>
      </c>
      <c r="G286" s="5">
        <v>120000</v>
      </c>
      <c r="H286" s="5">
        <v>125000</v>
      </c>
      <c r="I286" s="5">
        <v>108930</v>
      </c>
      <c r="J286" s="5">
        <v>132800</v>
      </c>
      <c r="K286" s="123">
        <f t="shared" si="4"/>
        <v>121682.5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>
      <c r="A287" s="4" t="s">
        <v>43</v>
      </c>
      <c r="B287" s="5">
        <v>81</v>
      </c>
      <c r="C287" s="5" t="s">
        <v>22</v>
      </c>
      <c r="D287" s="5">
        <v>83</v>
      </c>
      <c r="E287" s="5" t="s">
        <v>68</v>
      </c>
      <c r="F287" s="5">
        <v>31</v>
      </c>
      <c r="G287" s="5">
        <v>305000</v>
      </c>
      <c r="H287" s="5">
        <v>320000</v>
      </c>
      <c r="I287" s="5">
        <v>208470</v>
      </c>
      <c r="J287" s="5">
        <v>275860</v>
      </c>
      <c r="K287" s="123">
        <f t="shared" si="4"/>
        <v>277332.5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>
      <c r="A288" s="4" t="s">
        <v>43</v>
      </c>
      <c r="B288" s="5">
        <v>81</v>
      </c>
      <c r="C288" s="5" t="s">
        <v>23</v>
      </c>
      <c r="D288" s="5">
        <v>122</v>
      </c>
      <c r="E288" s="5" t="s">
        <v>68</v>
      </c>
      <c r="F288" s="5">
        <v>31</v>
      </c>
      <c r="G288" s="5">
        <v>68500</v>
      </c>
      <c r="H288" s="5">
        <v>68500</v>
      </c>
      <c r="I288" s="5">
        <v>68500</v>
      </c>
      <c r="J288" s="5">
        <v>68500</v>
      </c>
      <c r="K288" s="123">
        <f t="shared" si="4"/>
        <v>68500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>
      <c r="A289" s="4" t="s">
        <v>43</v>
      </c>
      <c r="B289" s="5">
        <v>81</v>
      </c>
      <c r="C289" s="5" t="s">
        <v>24</v>
      </c>
      <c r="D289" s="5">
        <v>15</v>
      </c>
      <c r="E289" s="5" t="s">
        <v>68</v>
      </c>
      <c r="F289" s="5">
        <v>31</v>
      </c>
      <c r="G289" s="7"/>
      <c r="H289" s="7"/>
      <c r="I289" s="7"/>
      <c r="J289" s="7"/>
      <c r="K289" s="123" t="str">
        <f t="shared" si="4"/>
        <v xml:space="preserve"> 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>
      <c r="A290" s="4" t="s">
        <v>43</v>
      </c>
      <c r="B290" s="5">
        <v>81</v>
      </c>
      <c r="C290" s="5" t="s">
        <v>25</v>
      </c>
      <c r="D290" s="5">
        <v>137</v>
      </c>
      <c r="E290" s="5" t="s">
        <v>68</v>
      </c>
      <c r="F290" s="5">
        <v>31</v>
      </c>
      <c r="G290" s="5">
        <v>310500</v>
      </c>
      <c r="H290" s="5">
        <v>310000</v>
      </c>
      <c r="I290" s="5">
        <v>323590</v>
      </c>
      <c r="J290" s="5">
        <v>347570</v>
      </c>
      <c r="K290" s="123">
        <f t="shared" si="4"/>
        <v>322915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>
      <c r="A291" s="4" t="s">
        <v>44</v>
      </c>
      <c r="B291" s="5">
        <v>90</v>
      </c>
      <c r="C291" s="5" t="s">
        <v>7</v>
      </c>
      <c r="D291" s="5">
        <v>486</v>
      </c>
      <c r="E291" s="5" t="s">
        <v>68</v>
      </c>
      <c r="F291" s="5">
        <v>31</v>
      </c>
      <c r="G291" s="5">
        <v>40000</v>
      </c>
      <c r="H291" s="5">
        <v>40500</v>
      </c>
      <c r="I291" s="5">
        <v>41000</v>
      </c>
      <c r="J291" s="5">
        <v>41500</v>
      </c>
      <c r="K291" s="123">
        <f t="shared" si="4"/>
        <v>40750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>
      <c r="A292" s="4" t="s">
        <v>44</v>
      </c>
      <c r="B292" s="5">
        <v>90</v>
      </c>
      <c r="C292" s="5" t="s">
        <v>10</v>
      </c>
      <c r="D292" s="5">
        <v>176</v>
      </c>
      <c r="E292" s="5" t="s">
        <v>68</v>
      </c>
      <c r="F292" s="5">
        <v>31</v>
      </c>
      <c r="G292" s="7"/>
      <c r="H292" s="7"/>
      <c r="I292" s="7"/>
      <c r="J292" s="7"/>
      <c r="K292" s="123" t="str">
        <f t="shared" si="4"/>
        <v xml:space="preserve"> </v>
      </c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>
      <c r="A293" s="4" t="s">
        <v>44</v>
      </c>
      <c r="B293" s="5">
        <v>90</v>
      </c>
      <c r="C293" s="5" t="s">
        <v>12</v>
      </c>
      <c r="D293" s="5">
        <v>125</v>
      </c>
      <c r="E293" s="5" t="s">
        <v>68</v>
      </c>
      <c r="F293" s="5">
        <v>31</v>
      </c>
      <c r="G293" s="5">
        <v>132761</v>
      </c>
      <c r="H293" s="5">
        <v>136252</v>
      </c>
      <c r="I293" s="5">
        <v>139836</v>
      </c>
      <c r="J293" s="5">
        <v>139836</v>
      </c>
      <c r="K293" s="123">
        <f t="shared" si="4"/>
        <v>137171.25</v>
      </c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>
      <c r="A294" s="4" t="s">
        <v>44</v>
      </c>
      <c r="B294" s="5">
        <v>90</v>
      </c>
      <c r="C294" s="5" t="s">
        <v>13</v>
      </c>
      <c r="D294" s="5">
        <v>191</v>
      </c>
      <c r="E294" s="5" t="s">
        <v>68</v>
      </c>
      <c r="F294" s="5">
        <v>31</v>
      </c>
      <c r="G294" s="7"/>
      <c r="H294" s="7"/>
      <c r="I294" s="7"/>
      <c r="J294" s="7"/>
      <c r="K294" s="123" t="str">
        <f t="shared" si="4"/>
        <v xml:space="preserve"> 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>
      <c r="A295" s="4" t="s">
        <v>44</v>
      </c>
      <c r="B295" s="5">
        <v>90</v>
      </c>
      <c r="C295" s="5" t="s">
        <v>14</v>
      </c>
      <c r="D295" s="5">
        <v>195</v>
      </c>
      <c r="E295" s="5" t="s">
        <v>68</v>
      </c>
      <c r="F295" s="5">
        <v>31</v>
      </c>
      <c r="G295" s="7"/>
      <c r="H295" s="7"/>
      <c r="I295" s="7"/>
      <c r="J295" s="7"/>
      <c r="K295" s="123" t="str">
        <f t="shared" si="4"/>
        <v xml:space="preserve"> 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>
      <c r="A296" s="4" t="s">
        <v>44</v>
      </c>
      <c r="B296" s="5">
        <v>90</v>
      </c>
      <c r="C296" s="5" t="s">
        <v>15</v>
      </c>
      <c r="D296" s="5">
        <v>242</v>
      </c>
      <c r="E296" s="5" t="s">
        <v>68</v>
      </c>
      <c r="F296" s="5">
        <v>31</v>
      </c>
      <c r="G296" s="5">
        <v>196231</v>
      </c>
      <c r="H296" s="5">
        <v>206806</v>
      </c>
      <c r="I296" s="5">
        <v>217955</v>
      </c>
      <c r="J296" s="5">
        <v>203884</v>
      </c>
      <c r="K296" s="123">
        <f t="shared" si="4"/>
        <v>206219</v>
      </c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>
      <c r="A297" s="4" t="s">
        <v>44</v>
      </c>
      <c r="B297" s="5">
        <v>90</v>
      </c>
      <c r="C297" s="5" t="s">
        <v>16</v>
      </c>
      <c r="D297" s="5">
        <v>201</v>
      </c>
      <c r="E297" s="5" t="s">
        <v>68</v>
      </c>
      <c r="F297" s="5">
        <v>31</v>
      </c>
      <c r="G297" s="7"/>
      <c r="H297" s="7"/>
      <c r="I297" s="7"/>
      <c r="J297" s="7"/>
      <c r="K297" s="123" t="str">
        <f t="shared" si="4"/>
        <v xml:space="preserve"> </v>
      </c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>
      <c r="A298" s="4" t="s">
        <v>44</v>
      </c>
      <c r="B298" s="5">
        <v>90</v>
      </c>
      <c r="C298" s="5" t="s">
        <v>17</v>
      </c>
      <c r="D298" s="5">
        <v>56</v>
      </c>
      <c r="E298" s="5" t="s">
        <v>68</v>
      </c>
      <c r="F298" s="5">
        <v>31</v>
      </c>
      <c r="G298" s="5">
        <v>326260</v>
      </c>
      <c r="H298" s="5">
        <v>349653</v>
      </c>
      <c r="I298" s="5">
        <v>374723</v>
      </c>
      <c r="J298" s="5">
        <v>484296</v>
      </c>
      <c r="K298" s="123">
        <f t="shared" si="4"/>
        <v>383733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>
      <c r="A299" s="4" t="s">
        <v>44</v>
      </c>
      <c r="B299" s="5">
        <v>90</v>
      </c>
      <c r="C299" s="5" t="s">
        <v>18</v>
      </c>
      <c r="D299" s="5">
        <v>79</v>
      </c>
      <c r="E299" s="5" t="s">
        <v>68</v>
      </c>
      <c r="F299" s="5">
        <v>31</v>
      </c>
      <c r="G299" s="5">
        <v>255000</v>
      </c>
      <c r="H299" s="5">
        <v>285000</v>
      </c>
      <c r="I299" s="5">
        <v>310000</v>
      </c>
      <c r="J299" s="5">
        <v>310000</v>
      </c>
      <c r="K299" s="123">
        <f t="shared" si="4"/>
        <v>290000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>
      <c r="A300" s="4" t="s">
        <v>44</v>
      </c>
      <c r="B300" s="5">
        <v>90</v>
      </c>
      <c r="C300" s="5" t="s">
        <v>19</v>
      </c>
      <c r="D300" s="5">
        <v>197</v>
      </c>
      <c r="E300" s="5" t="s">
        <v>68</v>
      </c>
      <c r="F300" s="5">
        <v>31</v>
      </c>
      <c r="G300" s="7"/>
      <c r="H300" s="7"/>
      <c r="I300" s="7"/>
      <c r="J300" s="7"/>
      <c r="K300" s="123" t="str">
        <f t="shared" si="4"/>
        <v xml:space="preserve"> </v>
      </c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>
      <c r="A301" s="4" t="s">
        <v>44</v>
      </c>
      <c r="B301" s="5">
        <v>90</v>
      </c>
      <c r="C301" s="5" t="s">
        <v>20</v>
      </c>
      <c r="D301" s="5">
        <v>489</v>
      </c>
      <c r="E301" s="5" t="s">
        <v>68</v>
      </c>
      <c r="F301" s="5">
        <v>31</v>
      </c>
      <c r="G301" s="5">
        <v>83000</v>
      </c>
      <c r="H301" s="5">
        <v>83500</v>
      </c>
      <c r="I301" s="5">
        <v>84000</v>
      </c>
      <c r="J301" s="5">
        <v>84000</v>
      </c>
      <c r="K301" s="123">
        <f t="shared" si="4"/>
        <v>83625</v>
      </c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>
      <c r="A302" s="4" t="s">
        <v>44</v>
      </c>
      <c r="B302" s="5">
        <v>90</v>
      </c>
      <c r="C302" s="5" t="s">
        <v>21</v>
      </c>
      <c r="D302" s="5">
        <v>27</v>
      </c>
      <c r="E302" s="5" t="s">
        <v>68</v>
      </c>
      <c r="F302" s="5">
        <v>31</v>
      </c>
      <c r="G302" s="5">
        <v>723973</v>
      </c>
      <c r="H302" s="5">
        <v>758434</v>
      </c>
      <c r="I302" s="5">
        <v>788771</v>
      </c>
      <c r="J302" s="5">
        <v>794535</v>
      </c>
      <c r="K302" s="123">
        <f t="shared" si="4"/>
        <v>766428.25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>
      <c r="A303" s="4" t="s">
        <v>44</v>
      </c>
      <c r="B303" s="5">
        <v>90</v>
      </c>
      <c r="C303" s="5" t="s">
        <v>22</v>
      </c>
      <c r="D303" s="5">
        <v>83</v>
      </c>
      <c r="E303" s="5" t="s">
        <v>68</v>
      </c>
      <c r="F303" s="5">
        <v>31</v>
      </c>
      <c r="G303" s="5">
        <v>35000</v>
      </c>
      <c r="H303" s="5">
        <v>35500</v>
      </c>
      <c r="I303" s="5">
        <v>36500</v>
      </c>
      <c r="J303" s="5">
        <v>36500</v>
      </c>
      <c r="K303" s="123">
        <f t="shared" si="4"/>
        <v>35875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>
      <c r="A304" s="4" t="s">
        <v>44</v>
      </c>
      <c r="B304" s="5">
        <v>90</v>
      </c>
      <c r="C304" s="5" t="s">
        <v>23</v>
      </c>
      <c r="D304" s="5">
        <v>122</v>
      </c>
      <c r="E304" s="5" t="s">
        <v>68</v>
      </c>
      <c r="F304" s="5">
        <v>31</v>
      </c>
      <c r="G304" s="5">
        <v>52000</v>
      </c>
      <c r="H304" s="5">
        <v>52500</v>
      </c>
      <c r="I304" s="5">
        <v>54000</v>
      </c>
      <c r="J304" s="5">
        <v>56000</v>
      </c>
      <c r="K304" s="123">
        <f t="shared" si="4"/>
        <v>53625</v>
      </c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>
      <c r="A305" s="4" t="s">
        <v>44</v>
      </c>
      <c r="B305" s="5">
        <v>90</v>
      </c>
      <c r="C305" s="5" t="s">
        <v>24</v>
      </c>
      <c r="D305" s="5">
        <v>15</v>
      </c>
      <c r="E305" s="5" t="s">
        <v>68</v>
      </c>
      <c r="F305" s="5">
        <v>31</v>
      </c>
      <c r="G305" s="7"/>
      <c r="H305" s="7"/>
      <c r="I305" s="7"/>
      <c r="J305" s="7"/>
      <c r="K305" s="123" t="str">
        <f t="shared" si="4"/>
        <v xml:space="preserve"> </v>
      </c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>
      <c r="A306" s="4" t="s">
        <v>44</v>
      </c>
      <c r="B306" s="5">
        <v>90</v>
      </c>
      <c r="C306" s="5" t="s">
        <v>25</v>
      </c>
      <c r="D306" s="5">
        <v>137</v>
      </c>
      <c r="E306" s="5" t="s">
        <v>68</v>
      </c>
      <c r="F306" s="5">
        <v>31</v>
      </c>
      <c r="G306" s="5">
        <v>2000</v>
      </c>
      <c r="H306" s="5">
        <v>2200</v>
      </c>
      <c r="I306" s="5">
        <v>2200</v>
      </c>
      <c r="J306" s="5">
        <v>2300</v>
      </c>
      <c r="K306" s="123">
        <f t="shared" si="4"/>
        <v>2175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>
      <c r="A307" s="4" t="s">
        <v>45</v>
      </c>
      <c r="B307" s="5">
        <v>175</v>
      </c>
      <c r="C307" s="5" t="s">
        <v>7</v>
      </c>
      <c r="D307" s="5">
        <v>486</v>
      </c>
      <c r="E307" s="5" t="s">
        <v>68</v>
      </c>
      <c r="F307" s="5">
        <v>31</v>
      </c>
      <c r="G307" s="5">
        <v>450</v>
      </c>
      <c r="H307" s="5">
        <v>500</v>
      </c>
      <c r="I307" s="5">
        <v>520</v>
      </c>
      <c r="J307" s="5">
        <v>520</v>
      </c>
      <c r="K307" s="123">
        <f t="shared" si="4"/>
        <v>497.5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>
      <c r="A308" s="4" t="s">
        <v>45</v>
      </c>
      <c r="B308" s="5">
        <v>175</v>
      </c>
      <c r="C308" s="5" t="s">
        <v>10</v>
      </c>
      <c r="D308" s="5">
        <v>176</v>
      </c>
      <c r="E308" s="5" t="s">
        <v>68</v>
      </c>
      <c r="F308" s="5">
        <v>31</v>
      </c>
      <c r="G308" s="7"/>
      <c r="H308" s="7"/>
      <c r="I308" s="7"/>
      <c r="J308" s="7"/>
      <c r="K308" s="123" t="str">
        <f t="shared" si="4"/>
        <v xml:space="preserve"> </v>
      </c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>
      <c r="A309" s="4" t="s">
        <v>45</v>
      </c>
      <c r="B309" s="5">
        <v>175</v>
      </c>
      <c r="C309" s="5" t="s">
        <v>12</v>
      </c>
      <c r="D309" s="5">
        <v>125</v>
      </c>
      <c r="E309" s="5" t="s">
        <v>68</v>
      </c>
      <c r="F309" s="5">
        <v>31</v>
      </c>
      <c r="G309" s="5">
        <v>2700</v>
      </c>
      <c r="H309" s="5">
        <v>3500</v>
      </c>
      <c r="I309" s="5">
        <v>4267</v>
      </c>
      <c r="J309" s="5">
        <v>4800</v>
      </c>
      <c r="K309" s="123">
        <f t="shared" si="4"/>
        <v>3816.75</v>
      </c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>
      <c r="A310" s="4" t="s">
        <v>45</v>
      </c>
      <c r="B310" s="5">
        <v>175</v>
      </c>
      <c r="C310" s="5" t="s">
        <v>13</v>
      </c>
      <c r="D310" s="5">
        <v>191</v>
      </c>
      <c r="E310" s="5" t="s">
        <v>68</v>
      </c>
      <c r="F310" s="5">
        <v>31</v>
      </c>
      <c r="G310" s="7"/>
      <c r="H310" s="7"/>
      <c r="I310" s="7"/>
      <c r="J310" s="7"/>
      <c r="K310" s="123" t="str">
        <f t="shared" si="4"/>
        <v xml:space="preserve"> 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>
      <c r="A311" s="4" t="s">
        <v>45</v>
      </c>
      <c r="B311" s="5">
        <v>175</v>
      </c>
      <c r="C311" s="5" t="s">
        <v>14</v>
      </c>
      <c r="D311" s="5">
        <v>195</v>
      </c>
      <c r="E311" s="5" t="s">
        <v>68</v>
      </c>
      <c r="F311" s="5">
        <v>31</v>
      </c>
      <c r="G311" s="7"/>
      <c r="H311" s="7"/>
      <c r="I311" s="5">
        <v>3127</v>
      </c>
      <c r="J311" s="5">
        <v>3900</v>
      </c>
      <c r="K311" s="123">
        <f t="shared" si="4"/>
        <v>3513.5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>
      <c r="A312" s="4" t="s">
        <v>45</v>
      </c>
      <c r="B312" s="5">
        <v>175</v>
      </c>
      <c r="C312" s="5" t="s">
        <v>15</v>
      </c>
      <c r="D312" s="5">
        <v>242</v>
      </c>
      <c r="E312" s="5" t="s">
        <v>68</v>
      </c>
      <c r="F312" s="5">
        <v>31</v>
      </c>
      <c r="G312" s="5">
        <v>17000</v>
      </c>
      <c r="H312" s="5">
        <v>20000</v>
      </c>
      <c r="I312" s="5">
        <v>23230</v>
      </c>
      <c r="J312" s="5">
        <v>30000</v>
      </c>
      <c r="K312" s="123">
        <f t="shared" si="4"/>
        <v>22557.5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>
      <c r="A313" s="4" t="s">
        <v>45</v>
      </c>
      <c r="B313" s="5">
        <v>175</v>
      </c>
      <c r="C313" s="5" t="s">
        <v>16</v>
      </c>
      <c r="D313" s="5">
        <v>201</v>
      </c>
      <c r="E313" s="5" t="s">
        <v>68</v>
      </c>
      <c r="F313" s="5">
        <v>31</v>
      </c>
      <c r="G313" s="7"/>
      <c r="H313" s="7"/>
      <c r="I313" s="7"/>
      <c r="J313" s="7"/>
      <c r="K313" s="123" t="str">
        <f t="shared" si="4"/>
        <v xml:space="preserve"> </v>
      </c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>
      <c r="A314" s="4" t="s">
        <v>45</v>
      </c>
      <c r="B314" s="5">
        <v>175</v>
      </c>
      <c r="C314" s="5" t="s">
        <v>17</v>
      </c>
      <c r="D314" s="5">
        <v>56</v>
      </c>
      <c r="E314" s="5" t="s">
        <v>68</v>
      </c>
      <c r="F314" s="5">
        <v>31</v>
      </c>
      <c r="G314" s="5">
        <v>15000</v>
      </c>
      <c r="H314" s="5">
        <v>16000</v>
      </c>
      <c r="I314" s="5">
        <v>14749</v>
      </c>
      <c r="J314" s="5">
        <v>17000</v>
      </c>
      <c r="K314" s="123">
        <f t="shared" si="4"/>
        <v>15687.25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>
      <c r="A315" s="4" t="s">
        <v>45</v>
      </c>
      <c r="B315" s="5">
        <v>175</v>
      </c>
      <c r="C315" s="5" t="s">
        <v>18</v>
      </c>
      <c r="D315" s="5">
        <v>79</v>
      </c>
      <c r="E315" s="5" t="s">
        <v>68</v>
      </c>
      <c r="F315" s="5">
        <v>31</v>
      </c>
      <c r="G315" s="5">
        <v>25000</v>
      </c>
      <c r="H315" s="5">
        <v>25000</v>
      </c>
      <c r="I315" s="5">
        <v>31139</v>
      </c>
      <c r="J315" s="5">
        <v>30000</v>
      </c>
      <c r="K315" s="123">
        <f t="shared" si="4"/>
        <v>27784.75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>
      <c r="A316" s="4" t="s">
        <v>45</v>
      </c>
      <c r="B316" s="5">
        <v>175</v>
      </c>
      <c r="C316" s="5" t="s">
        <v>19</v>
      </c>
      <c r="D316" s="5">
        <v>197</v>
      </c>
      <c r="E316" s="5" t="s">
        <v>68</v>
      </c>
      <c r="F316" s="5">
        <v>31</v>
      </c>
      <c r="G316" s="7"/>
      <c r="H316" s="7"/>
      <c r="I316" s="7"/>
      <c r="J316" s="7"/>
      <c r="K316" s="123" t="str">
        <f t="shared" si="4"/>
        <v xml:space="preserve"> 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>
      <c r="A317" s="4" t="s">
        <v>45</v>
      </c>
      <c r="B317" s="5">
        <v>175</v>
      </c>
      <c r="C317" s="5" t="s">
        <v>20</v>
      </c>
      <c r="D317" s="5">
        <v>489</v>
      </c>
      <c r="E317" s="5" t="s">
        <v>68</v>
      </c>
      <c r="F317" s="5">
        <v>31</v>
      </c>
      <c r="G317" s="5">
        <v>13500</v>
      </c>
      <c r="H317" s="5">
        <v>13500</v>
      </c>
      <c r="I317" s="5">
        <v>14000</v>
      </c>
      <c r="J317" s="5">
        <v>14000</v>
      </c>
      <c r="K317" s="123">
        <f t="shared" si="4"/>
        <v>13750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>
      <c r="A318" s="4" t="s">
        <v>45</v>
      </c>
      <c r="B318" s="5">
        <v>175</v>
      </c>
      <c r="C318" s="5" t="s">
        <v>21</v>
      </c>
      <c r="D318" s="5">
        <v>27</v>
      </c>
      <c r="E318" s="5" t="s">
        <v>68</v>
      </c>
      <c r="F318" s="5">
        <v>31</v>
      </c>
      <c r="G318" s="5">
        <v>65000</v>
      </c>
      <c r="H318" s="5">
        <v>65000</v>
      </c>
      <c r="I318" s="5">
        <v>70087</v>
      </c>
      <c r="J318" s="5">
        <v>83000</v>
      </c>
      <c r="K318" s="123">
        <f t="shared" si="4"/>
        <v>70771.75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>
      <c r="A319" s="4" t="s">
        <v>45</v>
      </c>
      <c r="B319" s="5">
        <v>175</v>
      </c>
      <c r="C319" s="5" t="s">
        <v>22</v>
      </c>
      <c r="D319" s="5">
        <v>83</v>
      </c>
      <c r="E319" s="5" t="s">
        <v>68</v>
      </c>
      <c r="F319" s="5">
        <v>31</v>
      </c>
      <c r="G319" s="5">
        <v>25000</v>
      </c>
      <c r="H319" s="5">
        <v>25000</v>
      </c>
      <c r="I319" s="5">
        <v>15942</v>
      </c>
      <c r="J319" s="5">
        <v>18000</v>
      </c>
      <c r="K319" s="123">
        <f t="shared" si="4"/>
        <v>20985.5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>
      <c r="A320" s="4" t="s">
        <v>45</v>
      </c>
      <c r="B320" s="5">
        <v>175</v>
      </c>
      <c r="C320" s="5" t="s">
        <v>23</v>
      </c>
      <c r="D320" s="5">
        <v>122</v>
      </c>
      <c r="E320" s="5" t="s">
        <v>68</v>
      </c>
      <c r="F320" s="5">
        <v>31</v>
      </c>
      <c r="G320" s="7"/>
      <c r="H320" s="7"/>
      <c r="I320" s="7"/>
      <c r="J320" s="7"/>
      <c r="K320" s="123" t="str">
        <f t="shared" si="4"/>
        <v xml:space="preserve"> 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>
      <c r="A321" s="4" t="s">
        <v>45</v>
      </c>
      <c r="B321" s="5">
        <v>175</v>
      </c>
      <c r="C321" s="5" t="s">
        <v>24</v>
      </c>
      <c r="D321" s="5">
        <v>15</v>
      </c>
      <c r="E321" s="5" t="s">
        <v>68</v>
      </c>
      <c r="F321" s="5">
        <v>31</v>
      </c>
      <c r="G321" s="7"/>
      <c r="H321" s="7"/>
      <c r="I321" s="7"/>
      <c r="J321" s="7"/>
      <c r="K321" s="123" t="str">
        <f t="shared" si="4"/>
        <v xml:space="preserve"> 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>
      <c r="A322" s="4" t="s">
        <v>45</v>
      </c>
      <c r="B322" s="5">
        <v>175</v>
      </c>
      <c r="C322" s="5" t="s">
        <v>25</v>
      </c>
      <c r="D322" s="5">
        <v>137</v>
      </c>
      <c r="E322" s="5" t="s">
        <v>68</v>
      </c>
      <c r="F322" s="5">
        <v>31</v>
      </c>
      <c r="G322" s="7"/>
      <c r="H322" s="7"/>
      <c r="I322" s="7"/>
      <c r="J322" s="7"/>
      <c r="K322" s="123" t="str">
        <f t="shared" si="4"/>
        <v xml:space="preserve"> 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>
      <c r="A323" s="4" t="s">
        <v>46</v>
      </c>
      <c r="B323" s="5">
        <v>114</v>
      </c>
      <c r="C323" s="5" t="s">
        <v>7</v>
      </c>
      <c r="D323" s="5">
        <v>486</v>
      </c>
      <c r="E323" s="5" t="s">
        <v>68</v>
      </c>
      <c r="F323" s="5">
        <v>31</v>
      </c>
      <c r="G323" s="5">
        <v>40000</v>
      </c>
      <c r="H323" s="5">
        <v>41259</v>
      </c>
      <c r="I323" s="5">
        <v>38678</v>
      </c>
      <c r="J323" s="5">
        <v>38678</v>
      </c>
      <c r="K323" s="123">
        <f t="shared" si="4"/>
        <v>39653.75</v>
      </c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>
      <c r="A324" s="4" t="s">
        <v>46</v>
      </c>
      <c r="B324" s="5">
        <v>114</v>
      </c>
      <c r="C324" s="5" t="s">
        <v>10</v>
      </c>
      <c r="D324" s="5">
        <v>176</v>
      </c>
      <c r="E324" s="5" t="s">
        <v>68</v>
      </c>
      <c r="F324" s="5">
        <v>31</v>
      </c>
      <c r="G324" s="5">
        <v>1034477</v>
      </c>
      <c r="H324" s="5">
        <v>995391</v>
      </c>
      <c r="I324" s="5">
        <v>846327</v>
      </c>
      <c r="J324" s="5">
        <v>641936</v>
      </c>
      <c r="K324" s="123">
        <f t="shared" ref="K324:K387" si="5">IF(ISERROR(AVERAGE(G324:J324))," ",AVERAGE(G324:J324))</f>
        <v>879532.75</v>
      </c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>
      <c r="A325" s="4" t="s">
        <v>46</v>
      </c>
      <c r="B325" s="5">
        <v>114</v>
      </c>
      <c r="C325" s="5" t="s">
        <v>12</v>
      </c>
      <c r="D325" s="5">
        <v>125</v>
      </c>
      <c r="E325" s="5" t="s">
        <v>68</v>
      </c>
      <c r="F325" s="5">
        <v>31</v>
      </c>
      <c r="G325" s="5">
        <v>38218</v>
      </c>
      <c r="H325" s="5">
        <v>68502</v>
      </c>
      <c r="I325" s="5">
        <v>53610</v>
      </c>
      <c r="J325" s="5">
        <v>54672</v>
      </c>
      <c r="K325" s="123">
        <f t="shared" si="5"/>
        <v>53750.5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>
      <c r="A326" s="4" t="s">
        <v>46</v>
      </c>
      <c r="B326" s="5">
        <v>114</v>
      </c>
      <c r="C326" s="5" t="s">
        <v>13</v>
      </c>
      <c r="D326" s="5">
        <v>191</v>
      </c>
      <c r="E326" s="5" t="s">
        <v>68</v>
      </c>
      <c r="F326" s="5">
        <v>31</v>
      </c>
      <c r="G326" s="5">
        <v>150</v>
      </c>
      <c r="H326" s="5">
        <v>160</v>
      </c>
      <c r="I326" s="5">
        <v>150</v>
      </c>
      <c r="J326" s="5">
        <v>150</v>
      </c>
      <c r="K326" s="123">
        <f t="shared" si="5"/>
        <v>152.5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>
      <c r="A327" s="4" t="s">
        <v>46</v>
      </c>
      <c r="B327" s="5">
        <v>114</v>
      </c>
      <c r="C327" s="5" t="s">
        <v>14</v>
      </c>
      <c r="D327" s="5">
        <v>195</v>
      </c>
      <c r="E327" s="5" t="s">
        <v>68</v>
      </c>
      <c r="F327" s="5">
        <v>31</v>
      </c>
      <c r="G327" s="5">
        <v>72654</v>
      </c>
      <c r="H327" s="5">
        <v>161971</v>
      </c>
      <c r="I327" s="5">
        <v>130163</v>
      </c>
      <c r="J327" s="5">
        <v>148157</v>
      </c>
      <c r="K327" s="123">
        <f t="shared" si="5"/>
        <v>128236.25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>
      <c r="A328" s="4" t="s">
        <v>46</v>
      </c>
      <c r="B328" s="5">
        <v>114</v>
      </c>
      <c r="C328" s="5" t="s">
        <v>15</v>
      </c>
      <c r="D328" s="5">
        <v>242</v>
      </c>
      <c r="E328" s="5" t="s">
        <v>68</v>
      </c>
      <c r="F328" s="5">
        <v>31</v>
      </c>
      <c r="G328" s="5">
        <v>17000</v>
      </c>
      <c r="H328" s="5">
        <v>17000</v>
      </c>
      <c r="I328" s="5">
        <v>17000</v>
      </c>
      <c r="J328" s="5">
        <v>17000</v>
      </c>
      <c r="K328" s="123">
        <f t="shared" si="5"/>
        <v>17000</v>
      </c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>
      <c r="A329" s="4" t="s">
        <v>46</v>
      </c>
      <c r="B329" s="5">
        <v>114</v>
      </c>
      <c r="C329" s="5" t="s">
        <v>16</v>
      </c>
      <c r="D329" s="5">
        <v>201</v>
      </c>
      <c r="E329" s="5" t="s">
        <v>68</v>
      </c>
      <c r="F329" s="5">
        <v>31</v>
      </c>
      <c r="G329" s="5">
        <v>1300</v>
      </c>
      <c r="H329" s="5">
        <v>1300</v>
      </c>
      <c r="I329" s="5">
        <v>1300</v>
      </c>
      <c r="J329" s="5">
        <v>1300</v>
      </c>
      <c r="K329" s="123">
        <f t="shared" si="5"/>
        <v>1300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>
      <c r="A330" s="4" t="s">
        <v>46</v>
      </c>
      <c r="B330" s="5">
        <v>114</v>
      </c>
      <c r="C330" s="5" t="s">
        <v>17</v>
      </c>
      <c r="D330" s="5">
        <v>56</v>
      </c>
      <c r="E330" s="5" t="s">
        <v>68</v>
      </c>
      <c r="F330" s="5">
        <v>31</v>
      </c>
      <c r="G330" s="5">
        <v>1771123</v>
      </c>
      <c r="H330" s="5">
        <v>1888185</v>
      </c>
      <c r="I330" s="5">
        <v>1615304</v>
      </c>
      <c r="J330" s="5">
        <v>1700000</v>
      </c>
      <c r="K330" s="123">
        <f t="shared" si="5"/>
        <v>1743653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>
      <c r="A331" s="4" t="s">
        <v>46</v>
      </c>
      <c r="B331" s="5">
        <v>114</v>
      </c>
      <c r="C331" s="5" t="s">
        <v>18</v>
      </c>
      <c r="D331" s="5">
        <v>79</v>
      </c>
      <c r="E331" s="5" t="s">
        <v>68</v>
      </c>
      <c r="F331" s="5">
        <v>31</v>
      </c>
      <c r="G331" s="5">
        <v>92430</v>
      </c>
      <c r="H331" s="5">
        <v>137711</v>
      </c>
      <c r="I331" s="5">
        <v>128114</v>
      </c>
      <c r="J331" s="5">
        <v>53155</v>
      </c>
      <c r="K331" s="123">
        <f t="shared" si="5"/>
        <v>102852.5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>
      <c r="A332" s="4" t="s">
        <v>46</v>
      </c>
      <c r="B332" s="5">
        <v>114</v>
      </c>
      <c r="C332" s="5" t="s">
        <v>19</v>
      </c>
      <c r="D332" s="5">
        <v>197</v>
      </c>
      <c r="E332" s="5" t="s">
        <v>68</v>
      </c>
      <c r="F332" s="5">
        <v>31</v>
      </c>
      <c r="G332" s="5">
        <v>180240</v>
      </c>
      <c r="H332" s="5">
        <v>196630</v>
      </c>
      <c r="I332" s="5">
        <v>154554</v>
      </c>
      <c r="J332" s="5">
        <v>195959</v>
      </c>
      <c r="K332" s="123">
        <f t="shared" si="5"/>
        <v>181845.75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>
      <c r="A333" s="4" t="s">
        <v>46</v>
      </c>
      <c r="B333" s="5">
        <v>114</v>
      </c>
      <c r="C333" s="5" t="s">
        <v>20</v>
      </c>
      <c r="D333" s="5">
        <v>489</v>
      </c>
      <c r="E333" s="5" t="s">
        <v>68</v>
      </c>
      <c r="F333" s="5">
        <v>31</v>
      </c>
      <c r="G333" s="5">
        <v>40000</v>
      </c>
      <c r="H333" s="5">
        <v>41259</v>
      </c>
      <c r="I333" s="5">
        <v>38678</v>
      </c>
      <c r="J333" s="5">
        <v>38678</v>
      </c>
      <c r="K333" s="123">
        <f t="shared" si="5"/>
        <v>39653.75</v>
      </c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>
      <c r="A334" s="4" t="s">
        <v>46</v>
      </c>
      <c r="B334" s="5">
        <v>114</v>
      </c>
      <c r="C334" s="5" t="s">
        <v>21</v>
      </c>
      <c r="D334" s="5">
        <v>27</v>
      </c>
      <c r="E334" s="5" t="s">
        <v>68</v>
      </c>
      <c r="F334" s="5">
        <v>31</v>
      </c>
      <c r="G334" s="5">
        <v>15940</v>
      </c>
      <c r="H334" s="5">
        <v>23106</v>
      </c>
      <c r="I334" s="5">
        <v>16457</v>
      </c>
      <c r="J334" s="5">
        <v>16734</v>
      </c>
      <c r="K334" s="123">
        <f t="shared" si="5"/>
        <v>18059.25</v>
      </c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>
      <c r="A335" s="4" t="s">
        <v>46</v>
      </c>
      <c r="B335" s="5">
        <v>114</v>
      </c>
      <c r="C335" s="5" t="s">
        <v>22</v>
      </c>
      <c r="D335" s="5">
        <v>83</v>
      </c>
      <c r="E335" s="5" t="s">
        <v>68</v>
      </c>
      <c r="F335" s="5">
        <v>31</v>
      </c>
      <c r="G335" s="5">
        <v>122368</v>
      </c>
      <c r="H335" s="5">
        <v>163865</v>
      </c>
      <c r="I335" s="5">
        <v>155550</v>
      </c>
      <c r="J335" s="5">
        <v>104041</v>
      </c>
      <c r="K335" s="123">
        <f t="shared" si="5"/>
        <v>136456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>
      <c r="A336" s="4" t="s">
        <v>46</v>
      </c>
      <c r="B336" s="5">
        <v>114</v>
      </c>
      <c r="C336" s="5" t="s">
        <v>23</v>
      </c>
      <c r="D336" s="5">
        <v>122</v>
      </c>
      <c r="E336" s="5" t="s">
        <v>68</v>
      </c>
      <c r="F336" s="5">
        <v>31</v>
      </c>
      <c r="G336" s="5">
        <v>24294</v>
      </c>
      <c r="H336" s="5">
        <v>74937</v>
      </c>
      <c r="I336" s="5">
        <v>61111</v>
      </c>
      <c r="J336" s="5">
        <v>62785</v>
      </c>
      <c r="K336" s="123">
        <f t="shared" si="5"/>
        <v>55781.75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>
      <c r="A337" s="4" t="s">
        <v>46</v>
      </c>
      <c r="B337" s="5">
        <v>114</v>
      </c>
      <c r="C337" s="5" t="s">
        <v>24</v>
      </c>
      <c r="D337" s="5">
        <v>15</v>
      </c>
      <c r="E337" s="5" t="s">
        <v>68</v>
      </c>
      <c r="F337" s="5">
        <v>31</v>
      </c>
      <c r="G337" s="5">
        <v>159477</v>
      </c>
      <c r="H337" s="5">
        <v>150488</v>
      </c>
      <c r="I337" s="5">
        <v>104176</v>
      </c>
      <c r="J337" s="5">
        <v>127066</v>
      </c>
      <c r="K337" s="123">
        <f t="shared" si="5"/>
        <v>135301.75</v>
      </c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>
      <c r="A338" s="4" t="s">
        <v>46</v>
      </c>
      <c r="B338" s="5">
        <v>114</v>
      </c>
      <c r="C338" s="5" t="s">
        <v>25</v>
      </c>
      <c r="D338" s="5">
        <v>137</v>
      </c>
      <c r="E338" s="5" t="s">
        <v>68</v>
      </c>
      <c r="F338" s="5">
        <v>31</v>
      </c>
      <c r="G338" s="5">
        <v>835</v>
      </c>
      <c r="H338" s="5">
        <v>842</v>
      </c>
      <c r="I338" s="5">
        <v>925</v>
      </c>
      <c r="J338" s="5">
        <v>807</v>
      </c>
      <c r="K338" s="123">
        <f t="shared" si="5"/>
        <v>852.25</v>
      </c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>
      <c r="A339" s="4" t="s">
        <v>47</v>
      </c>
      <c r="B339" s="5">
        <v>122</v>
      </c>
      <c r="C339" s="5" t="s">
        <v>7</v>
      </c>
      <c r="D339" s="5">
        <v>486</v>
      </c>
      <c r="E339" s="5" t="s">
        <v>68</v>
      </c>
      <c r="F339" s="5">
        <v>31</v>
      </c>
      <c r="G339" s="7"/>
      <c r="H339" s="7"/>
      <c r="I339" s="7"/>
      <c r="J339" s="7"/>
      <c r="K339" s="123" t="str">
        <f t="shared" si="5"/>
        <v xml:space="preserve"> 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>
      <c r="A340" s="4" t="s">
        <v>47</v>
      </c>
      <c r="B340" s="5">
        <v>122</v>
      </c>
      <c r="C340" s="5" t="s">
        <v>10</v>
      </c>
      <c r="D340" s="5">
        <v>176</v>
      </c>
      <c r="E340" s="5" t="s">
        <v>68</v>
      </c>
      <c r="F340" s="5">
        <v>31</v>
      </c>
      <c r="G340" s="5">
        <v>8785</v>
      </c>
      <c r="H340" s="5">
        <v>27743</v>
      </c>
      <c r="I340" s="5">
        <v>23038</v>
      </c>
      <c r="J340" s="5">
        <v>12243</v>
      </c>
      <c r="K340" s="123">
        <f t="shared" si="5"/>
        <v>17952.25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>
      <c r="A341" s="4" t="s">
        <v>47</v>
      </c>
      <c r="B341" s="5">
        <v>122</v>
      </c>
      <c r="C341" s="5" t="s">
        <v>12</v>
      </c>
      <c r="D341" s="5">
        <v>125</v>
      </c>
      <c r="E341" s="5" t="s">
        <v>68</v>
      </c>
      <c r="F341" s="5">
        <v>31</v>
      </c>
      <c r="G341" s="7"/>
      <c r="H341" s="7"/>
      <c r="I341" s="7"/>
      <c r="J341" s="7"/>
      <c r="K341" s="123" t="str">
        <f t="shared" si="5"/>
        <v xml:space="preserve"> 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>
      <c r="A342" s="4" t="s">
        <v>47</v>
      </c>
      <c r="B342" s="5">
        <v>122</v>
      </c>
      <c r="C342" s="5" t="s">
        <v>13</v>
      </c>
      <c r="D342" s="5">
        <v>191</v>
      </c>
      <c r="E342" s="5" t="s">
        <v>68</v>
      </c>
      <c r="F342" s="5">
        <v>31</v>
      </c>
      <c r="G342" s="7"/>
      <c r="H342" s="7"/>
      <c r="I342" s="7"/>
      <c r="J342" s="7"/>
      <c r="K342" s="123" t="str">
        <f t="shared" si="5"/>
        <v xml:space="preserve"> </v>
      </c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>
      <c r="A343" s="4" t="s">
        <v>47</v>
      </c>
      <c r="B343" s="5">
        <v>122</v>
      </c>
      <c r="C343" s="5" t="s">
        <v>14</v>
      </c>
      <c r="D343" s="5">
        <v>195</v>
      </c>
      <c r="E343" s="5" t="s">
        <v>68</v>
      </c>
      <c r="F343" s="5">
        <v>31</v>
      </c>
      <c r="G343" s="7"/>
      <c r="H343" s="7"/>
      <c r="I343" s="7"/>
      <c r="J343" s="7"/>
      <c r="K343" s="123" t="str">
        <f t="shared" si="5"/>
        <v xml:space="preserve"> 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>
      <c r="A344" s="4" t="s">
        <v>47</v>
      </c>
      <c r="B344" s="5">
        <v>122</v>
      </c>
      <c r="C344" s="5" t="s">
        <v>15</v>
      </c>
      <c r="D344" s="5">
        <v>242</v>
      </c>
      <c r="E344" s="5" t="s">
        <v>68</v>
      </c>
      <c r="F344" s="5">
        <v>31</v>
      </c>
      <c r="G344" s="7"/>
      <c r="H344" s="7"/>
      <c r="I344" s="7"/>
      <c r="J344" s="7"/>
      <c r="K344" s="123" t="str">
        <f t="shared" si="5"/>
        <v xml:space="preserve"> 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>
      <c r="A345" s="4" t="s">
        <v>47</v>
      </c>
      <c r="B345" s="5">
        <v>122</v>
      </c>
      <c r="C345" s="5" t="s">
        <v>16</v>
      </c>
      <c r="D345" s="5">
        <v>201</v>
      </c>
      <c r="E345" s="5" t="s">
        <v>68</v>
      </c>
      <c r="F345" s="5">
        <v>31</v>
      </c>
      <c r="G345" s="7"/>
      <c r="H345" s="7"/>
      <c r="I345" s="7"/>
      <c r="J345" s="7"/>
      <c r="K345" s="123" t="str">
        <f t="shared" si="5"/>
        <v xml:space="preserve"> </v>
      </c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>
      <c r="A346" s="4" t="s">
        <v>47</v>
      </c>
      <c r="B346" s="5">
        <v>122</v>
      </c>
      <c r="C346" s="5" t="s">
        <v>17</v>
      </c>
      <c r="D346" s="5">
        <v>56</v>
      </c>
      <c r="E346" s="5" t="s">
        <v>68</v>
      </c>
      <c r="F346" s="5">
        <v>31</v>
      </c>
      <c r="G346" s="5">
        <v>112302</v>
      </c>
      <c r="H346" s="5">
        <v>168765</v>
      </c>
      <c r="I346" s="5">
        <v>123661</v>
      </c>
      <c r="J346" s="5">
        <v>137156</v>
      </c>
      <c r="K346" s="123">
        <f t="shared" si="5"/>
        <v>135471</v>
      </c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>
      <c r="A347" s="4" t="s">
        <v>47</v>
      </c>
      <c r="B347" s="5">
        <v>122</v>
      </c>
      <c r="C347" s="5" t="s">
        <v>18</v>
      </c>
      <c r="D347" s="5">
        <v>79</v>
      </c>
      <c r="E347" s="5" t="s">
        <v>68</v>
      </c>
      <c r="F347" s="5">
        <v>31</v>
      </c>
      <c r="G347" s="7"/>
      <c r="H347" s="7"/>
      <c r="I347" s="7"/>
      <c r="J347" s="7"/>
      <c r="K347" s="123" t="str">
        <f t="shared" si="5"/>
        <v xml:space="preserve"> 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>
      <c r="A348" s="4" t="s">
        <v>47</v>
      </c>
      <c r="B348" s="5">
        <v>122</v>
      </c>
      <c r="C348" s="5" t="s">
        <v>19</v>
      </c>
      <c r="D348" s="5">
        <v>197</v>
      </c>
      <c r="E348" s="5" t="s">
        <v>68</v>
      </c>
      <c r="F348" s="5">
        <v>31</v>
      </c>
      <c r="G348" s="7"/>
      <c r="H348" s="7"/>
      <c r="I348" s="7"/>
      <c r="J348" s="7"/>
      <c r="K348" s="123" t="str">
        <f t="shared" si="5"/>
        <v xml:space="preserve"> 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>
      <c r="A349" s="4" t="s">
        <v>47</v>
      </c>
      <c r="B349" s="5">
        <v>122</v>
      </c>
      <c r="C349" s="5" t="s">
        <v>20</v>
      </c>
      <c r="D349" s="5">
        <v>489</v>
      </c>
      <c r="E349" s="5" t="s">
        <v>68</v>
      </c>
      <c r="F349" s="5">
        <v>31</v>
      </c>
      <c r="G349" s="7"/>
      <c r="H349" s="7"/>
      <c r="I349" s="7"/>
      <c r="J349" s="7"/>
      <c r="K349" s="123" t="str">
        <f t="shared" si="5"/>
        <v xml:space="preserve"> </v>
      </c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>
      <c r="A350" s="4" t="s">
        <v>47</v>
      </c>
      <c r="B350" s="5">
        <v>122</v>
      </c>
      <c r="C350" s="5" t="s">
        <v>21</v>
      </c>
      <c r="D350" s="5">
        <v>27</v>
      </c>
      <c r="E350" s="5" t="s">
        <v>68</v>
      </c>
      <c r="F350" s="5">
        <v>31</v>
      </c>
      <c r="G350" s="7"/>
      <c r="H350" s="7"/>
      <c r="I350" s="7"/>
      <c r="J350" s="7"/>
      <c r="K350" s="123" t="str">
        <f t="shared" si="5"/>
        <v xml:space="preserve"> </v>
      </c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>
      <c r="A351" s="4" t="s">
        <v>47</v>
      </c>
      <c r="B351" s="5">
        <v>122</v>
      </c>
      <c r="C351" s="5" t="s">
        <v>22</v>
      </c>
      <c r="D351" s="5">
        <v>83</v>
      </c>
      <c r="E351" s="5" t="s">
        <v>68</v>
      </c>
      <c r="F351" s="5">
        <v>31</v>
      </c>
      <c r="G351" s="5">
        <v>29689</v>
      </c>
      <c r="H351" s="5">
        <v>34421</v>
      </c>
      <c r="I351" s="5">
        <v>32175</v>
      </c>
      <c r="J351" s="5">
        <v>35556</v>
      </c>
      <c r="K351" s="123">
        <f t="shared" si="5"/>
        <v>32960.25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>
      <c r="A352" s="4" t="s">
        <v>47</v>
      </c>
      <c r="B352" s="5">
        <v>122</v>
      </c>
      <c r="C352" s="5" t="s">
        <v>23</v>
      </c>
      <c r="D352" s="5">
        <v>122</v>
      </c>
      <c r="E352" s="5" t="s">
        <v>68</v>
      </c>
      <c r="F352" s="5">
        <v>31</v>
      </c>
      <c r="G352" s="7"/>
      <c r="H352" s="7"/>
      <c r="I352" s="7"/>
      <c r="J352" s="7"/>
      <c r="K352" s="123" t="str">
        <f t="shared" si="5"/>
        <v xml:space="preserve"> 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>
      <c r="A353" s="4" t="s">
        <v>47</v>
      </c>
      <c r="B353" s="5">
        <v>122</v>
      </c>
      <c r="C353" s="5" t="s">
        <v>24</v>
      </c>
      <c r="D353" s="5">
        <v>15</v>
      </c>
      <c r="E353" s="5" t="s">
        <v>68</v>
      </c>
      <c r="F353" s="5">
        <v>31</v>
      </c>
      <c r="G353" s="5">
        <v>19072</v>
      </c>
      <c r="H353" s="5">
        <v>22663</v>
      </c>
      <c r="I353" s="5">
        <v>9165</v>
      </c>
      <c r="J353" s="5">
        <v>15405</v>
      </c>
      <c r="K353" s="123">
        <f t="shared" si="5"/>
        <v>16576.25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>
      <c r="A354" s="4" t="s">
        <v>47</v>
      </c>
      <c r="B354" s="5">
        <v>122</v>
      </c>
      <c r="C354" s="5" t="s">
        <v>25</v>
      </c>
      <c r="D354" s="5">
        <v>137</v>
      </c>
      <c r="E354" s="5" t="s">
        <v>68</v>
      </c>
      <c r="F354" s="5">
        <v>31</v>
      </c>
      <c r="G354" s="7"/>
      <c r="H354" s="7"/>
      <c r="I354" s="7"/>
      <c r="J354" s="7"/>
      <c r="K354" s="123" t="str">
        <f t="shared" si="5"/>
        <v xml:space="preserve"> 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>
      <c r="A355" s="4" t="s">
        <v>48</v>
      </c>
      <c r="B355" s="5">
        <v>123</v>
      </c>
      <c r="C355" s="5" t="s">
        <v>7</v>
      </c>
      <c r="D355" s="5">
        <v>486</v>
      </c>
      <c r="E355" s="5" t="s">
        <v>68</v>
      </c>
      <c r="F355" s="5">
        <v>31</v>
      </c>
      <c r="G355" s="5">
        <v>10000</v>
      </c>
      <c r="H355" s="5">
        <v>10500</v>
      </c>
      <c r="I355" s="5">
        <v>11000</v>
      </c>
      <c r="J355" s="5">
        <v>11000</v>
      </c>
      <c r="K355" s="123">
        <f t="shared" si="5"/>
        <v>10625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>
      <c r="A356" s="4" t="s">
        <v>48</v>
      </c>
      <c r="B356" s="5">
        <v>123</v>
      </c>
      <c r="C356" s="5" t="s">
        <v>10</v>
      </c>
      <c r="D356" s="5">
        <v>176</v>
      </c>
      <c r="E356" s="5" t="s">
        <v>68</v>
      </c>
      <c r="F356" s="5">
        <v>31</v>
      </c>
      <c r="G356" s="7"/>
      <c r="H356" s="7"/>
      <c r="I356" s="7"/>
      <c r="J356" s="7"/>
      <c r="K356" s="123" t="str">
        <f t="shared" si="5"/>
        <v xml:space="preserve"> </v>
      </c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>
      <c r="A357" s="4" t="s">
        <v>48</v>
      </c>
      <c r="B357" s="5">
        <v>123</v>
      </c>
      <c r="C357" s="5" t="s">
        <v>12</v>
      </c>
      <c r="D357" s="5">
        <v>125</v>
      </c>
      <c r="E357" s="5" t="s">
        <v>68</v>
      </c>
      <c r="F357" s="5">
        <v>31</v>
      </c>
      <c r="G357" s="5">
        <v>75000</v>
      </c>
      <c r="H357" s="5">
        <v>83000</v>
      </c>
      <c r="I357" s="5">
        <v>85000</v>
      </c>
      <c r="J357" s="5">
        <v>87000</v>
      </c>
      <c r="K357" s="123">
        <f t="shared" si="5"/>
        <v>82500</v>
      </c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>
      <c r="A358" s="4" t="s">
        <v>48</v>
      </c>
      <c r="B358" s="5">
        <v>123</v>
      </c>
      <c r="C358" s="5" t="s">
        <v>13</v>
      </c>
      <c r="D358" s="5">
        <v>191</v>
      </c>
      <c r="E358" s="5" t="s">
        <v>68</v>
      </c>
      <c r="F358" s="5">
        <v>31</v>
      </c>
      <c r="G358" s="7"/>
      <c r="H358" s="7"/>
      <c r="I358" s="7"/>
      <c r="J358" s="7"/>
      <c r="K358" s="123" t="str">
        <f t="shared" si="5"/>
        <v xml:space="preserve"> 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>
      <c r="A359" s="4" t="s">
        <v>48</v>
      </c>
      <c r="B359" s="5">
        <v>123</v>
      </c>
      <c r="C359" s="5" t="s">
        <v>14</v>
      </c>
      <c r="D359" s="5">
        <v>195</v>
      </c>
      <c r="E359" s="5" t="s">
        <v>68</v>
      </c>
      <c r="F359" s="5">
        <v>31</v>
      </c>
      <c r="G359" s="7"/>
      <c r="H359" s="7"/>
      <c r="I359" s="7"/>
      <c r="J359" s="7"/>
      <c r="K359" s="123" t="str">
        <f t="shared" si="5"/>
        <v xml:space="preserve"> 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>
      <c r="A360" s="4" t="s">
        <v>48</v>
      </c>
      <c r="B360" s="5">
        <v>123</v>
      </c>
      <c r="C360" s="5" t="s">
        <v>15</v>
      </c>
      <c r="D360" s="5">
        <v>242</v>
      </c>
      <c r="E360" s="5" t="s">
        <v>68</v>
      </c>
      <c r="F360" s="5">
        <v>31</v>
      </c>
      <c r="G360" s="5">
        <v>8000</v>
      </c>
      <c r="H360" s="5">
        <v>8500</v>
      </c>
      <c r="I360" s="5">
        <v>8700</v>
      </c>
      <c r="J360" s="5">
        <v>8750</v>
      </c>
      <c r="K360" s="123">
        <f t="shared" si="5"/>
        <v>8487.5</v>
      </c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>
      <c r="A361" s="4" t="s">
        <v>48</v>
      </c>
      <c r="B361" s="5">
        <v>123</v>
      </c>
      <c r="C361" s="5" t="s">
        <v>16</v>
      </c>
      <c r="D361" s="5">
        <v>201</v>
      </c>
      <c r="E361" s="5" t="s">
        <v>68</v>
      </c>
      <c r="F361" s="5">
        <v>31</v>
      </c>
      <c r="G361" s="7"/>
      <c r="H361" s="7"/>
      <c r="I361" s="7"/>
      <c r="J361" s="7"/>
      <c r="K361" s="123" t="str">
        <f t="shared" si="5"/>
        <v xml:space="preserve"> </v>
      </c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>
      <c r="A362" s="4" t="s">
        <v>48</v>
      </c>
      <c r="B362" s="5">
        <v>123</v>
      </c>
      <c r="C362" s="5" t="s">
        <v>17</v>
      </c>
      <c r="D362" s="5">
        <v>56</v>
      </c>
      <c r="E362" s="5" t="s">
        <v>68</v>
      </c>
      <c r="F362" s="5">
        <v>31</v>
      </c>
      <c r="G362" s="7"/>
      <c r="H362" s="7"/>
      <c r="I362" s="7"/>
      <c r="J362" s="7"/>
      <c r="K362" s="123" t="str">
        <f t="shared" si="5"/>
        <v xml:space="preserve"> 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>
      <c r="A363" s="4" t="s">
        <v>48</v>
      </c>
      <c r="B363" s="5">
        <v>123</v>
      </c>
      <c r="C363" s="5" t="s">
        <v>18</v>
      </c>
      <c r="D363" s="5">
        <v>79</v>
      </c>
      <c r="E363" s="5" t="s">
        <v>68</v>
      </c>
      <c r="F363" s="5">
        <v>31</v>
      </c>
      <c r="G363" s="7"/>
      <c r="H363" s="7"/>
      <c r="I363" s="7"/>
      <c r="J363" s="7"/>
      <c r="K363" s="123" t="str">
        <f t="shared" si="5"/>
        <v xml:space="preserve"> 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>
      <c r="A364" s="4" t="s">
        <v>48</v>
      </c>
      <c r="B364" s="5">
        <v>123</v>
      </c>
      <c r="C364" s="5" t="s">
        <v>19</v>
      </c>
      <c r="D364" s="5">
        <v>197</v>
      </c>
      <c r="E364" s="5" t="s">
        <v>68</v>
      </c>
      <c r="F364" s="5">
        <v>31</v>
      </c>
      <c r="G364" s="7"/>
      <c r="H364" s="7"/>
      <c r="I364" s="7"/>
      <c r="J364" s="7"/>
      <c r="K364" s="123" t="str">
        <f t="shared" si="5"/>
        <v xml:space="preserve"> 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>
      <c r="A365" s="4" t="s">
        <v>48</v>
      </c>
      <c r="B365" s="5">
        <v>123</v>
      </c>
      <c r="C365" s="5" t="s">
        <v>20</v>
      </c>
      <c r="D365" s="5">
        <v>489</v>
      </c>
      <c r="E365" s="5" t="s">
        <v>68</v>
      </c>
      <c r="F365" s="5">
        <v>31</v>
      </c>
      <c r="G365" s="5">
        <v>19000</v>
      </c>
      <c r="H365" s="5">
        <v>19000</v>
      </c>
      <c r="I365" s="5">
        <v>19500</v>
      </c>
      <c r="J365" s="5">
        <v>19500</v>
      </c>
      <c r="K365" s="123">
        <f t="shared" si="5"/>
        <v>19250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>
      <c r="A366" s="4" t="s">
        <v>48</v>
      </c>
      <c r="B366" s="5">
        <v>123</v>
      </c>
      <c r="C366" s="5" t="s">
        <v>21</v>
      </c>
      <c r="D366" s="5">
        <v>27</v>
      </c>
      <c r="E366" s="5" t="s">
        <v>68</v>
      </c>
      <c r="F366" s="5">
        <v>31</v>
      </c>
      <c r="G366" s="5">
        <v>120000</v>
      </c>
      <c r="H366" s="5">
        <v>130000</v>
      </c>
      <c r="I366" s="5">
        <v>160000</v>
      </c>
      <c r="J366" s="5">
        <v>190000</v>
      </c>
      <c r="K366" s="123">
        <f t="shared" si="5"/>
        <v>150000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>
      <c r="A367" s="4" t="s">
        <v>48</v>
      </c>
      <c r="B367" s="5">
        <v>123</v>
      </c>
      <c r="C367" s="5" t="s">
        <v>22</v>
      </c>
      <c r="D367" s="5">
        <v>83</v>
      </c>
      <c r="E367" s="5" t="s">
        <v>68</v>
      </c>
      <c r="F367" s="5">
        <v>31</v>
      </c>
      <c r="G367" s="7"/>
      <c r="H367" s="7"/>
      <c r="I367" s="7"/>
      <c r="J367" s="7"/>
      <c r="K367" s="123" t="str">
        <f t="shared" si="5"/>
        <v xml:space="preserve"> </v>
      </c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>
      <c r="A368" s="4" t="s">
        <v>48</v>
      </c>
      <c r="B368" s="5">
        <v>123</v>
      </c>
      <c r="C368" s="5" t="s">
        <v>23</v>
      </c>
      <c r="D368" s="5">
        <v>122</v>
      </c>
      <c r="E368" s="5" t="s">
        <v>68</v>
      </c>
      <c r="F368" s="5">
        <v>31</v>
      </c>
      <c r="G368" s="5">
        <v>1900</v>
      </c>
      <c r="H368" s="5">
        <v>2000</v>
      </c>
      <c r="I368" s="5">
        <v>2000</v>
      </c>
      <c r="J368" s="5">
        <v>2100</v>
      </c>
      <c r="K368" s="123">
        <f t="shared" si="5"/>
        <v>2000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>
      <c r="A369" s="4" t="s">
        <v>48</v>
      </c>
      <c r="B369" s="5">
        <v>123</v>
      </c>
      <c r="C369" s="5" t="s">
        <v>24</v>
      </c>
      <c r="D369" s="5">
        <v>15</v>
      </c>
      <c r="E369" s="5" t="s">
        <v>68</v>
      </c>
      <c r="F369" s="5">
        <v>31</v>
      </c>
      <c r="G369" s="7"/>
      <c r="H369" s="7"/>
      <c r="I369" s="7"/>
      <c r="J369" s="7"/>
      <c r="K369" s="123" t="str">
        <f t="shared" si="5"/>
        <v xml:space="preserve"> </v>
      </c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>
      <c r="A370" s="4" t="s">
        <v>48</v>
      </c>
      <c r="B370" s="5">
        <v>123</v>
      </c>
      <c r="C370" s="5" t="s">
        <v>25</v>
      </c>
      <c r="D370" s="5">
        <v>137</v>
      </c>
      <c r="E370" s="5" t="s">
        <v>68</v>
      </c>
      <c r="F370" s="5">
        <v>31</v>
      </c>
      <c r="G370" s="5">
        <v>2400</v>
      </c>
      <c r="H370" s="5">
        <v>2400</v>
      </c>
      <c r="I370" s="5">
        <v>2450</v>
      </c>
      <c r="J370" s="5">
        <v>2400</v>
      </c>
      <c r="K370" s="123">
        <f t="shared" si="5"/>
        <v>2412.5</v>
      </c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>
      <c r="A371" s="4" t="s">
        <v>49</v>
      </c>
      <c r="B371" s="5">
        <v>129</v>
      </c>
      <c r="C371" s="5" t="s">
        <v>7</v>
      </c>
      <c r="D371" s="5">
        <v>486</v>
      </c>
      <c r="E371" s="5" t="s">
        <v>68</v>
      </c>
      <c r="F371" s="5">
        <v>31</v>
      </c>
      <c r="G371" s="5">
        <v>54000</v>
      </c>
      <c r="H371" s="5">
        <v>55000</v>
      </c>
      <c r="I371" s="5">
        <v>60000</v>
      </c>
      <c r="J371" s="5">
        <v>60000</v>
      </c>
      <c r="K371" s="123">
        <f t="shared" si="5"/>
        <v>57250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>
      <c r="A372" s="4" t="s">
        <v>49</v>
      </c>
      <c r="B372" s="5">
        <v>129</v>
      </c>
      <c r="C372" s="5" t="s">
        <v>10</v>
      </c>
      <c r="D372" s="5">
        <v>176</v>
      </c>
      <c r="E372" s="5" t="s">
        <v>68</v>
      </c>
      <c r="F372" s="5">
        <v>31</v>
      </c>
      <c r="G372" s="5">
        <v>74446</v>
      </c>
      <c r="H372" s="5">
        <v>83300</v>
      </c>
      <c r="I372" s="5">
        <v>84000</v>
      </c>
      <c r="J372" s="5">
        <v>84000</v>
      </c>
      <c r="K372" s="123">
        <f t="shared" si="5"/>
        <v>81436.5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>
      <c r="A373" s="4" t="s">
        <v>49</v>
      </c>
      <c r="B373" s="5">
        <v>129</v>
      </c>
      <c r="C373" s="5" t="s">
        <v>12</v>
      </c>
      <c r="D373" s="5">
        <v>125</v>
      </c>
      <c r="E373" s="5" t="s">
        <v>68</v>
      </c>
      <c r="F373" s="5">
        <v>31</v>
      </c>
      <c r="G373" s="5">
        <v>388779</v>
      </c>
      <c r="H373" s="5">
        <v>310370</v>
      </c>
      <c r="I373" s="5">
        <v>320000</v>
      </c>
      <c r="J373" s="5">
        <v>320000</v>
      </c>
      <c r="K373" s="123">
        <f t="shared" si="5"/>
        <v>334787.25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>
      <c r="A374" s="4" t="s">
        <v>49</v>
      </c>
      <c r="B374" s="5">
        <v>129</v>
      </c>
      <c r="C374" s="5" t="s">
        <v>13</v>
      </c>
      <c r="D374" s="5">
        <v>191</v>
      </c>
      <c r="E374" s="5" t="s">
        <v>68</v>
      </c>
      <c r="F374" s="5">
        <v>31</v>
      </c>
      <c r="G374" s="7"/>
      <c r="H374" s="7"/>
      <c r="I374" s="7"/>
      <c r="J374" s="7"/>
      <c r="K374" s="123" t="str">
        <f t="shared" si="5"/>
        <v xml:space="preserve"> </v>
      </c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>
      <c r="A375" s="4" t="s">
        <v>49</v>
      </c>
      <c r="B375" s="5">
        <v>129</v>
      </c>
      <c r="C375" s="5" t="s">
        <v>14</v>
      </c>
      <c r="D375" s="5">
        <v>195</v>
      </c>
      <c r="E375" s="5" t="s">
        <v>68</v>
      </c>
      <c r="F375" s="5">
        <v>31</v>
      </c>
      <c r="G375" s="5">
        <v>4600</v>
      </c>
      <c r="H375" s="5">
        <v>4600</v>
      </c>
      <c r="I375" s="5">
        <v>4600</v>
      </c>
      <c r="J375" s="5">
        <v>4600</v>
      </c>
      <c r="K375" s="123">
        <f t="shared" si="5"/>
        <v>4600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>
      <c r="A376" s="4" t="s">
        <v>49</v>
      </c>
      <c r="B376" s="5">
        <v>129</v>
      </c>
      <c r="C376" s="5" t="s">
        <v>15</v>
      </c>
      <c r="D376" s="5">
        <v>242</v>
      </c>
      <c r="E376" s="5" t="s">
        <v>68</v>
      </c>
      <c r="F376" s="5">
        <v>31</v>
      </c>
      <c r="G376" s="5">
        <v>54506</v>
      </c>
      <c r="H376" s="5">
        <v>54800</v>
      </c>
      <c r="I376" s="5">
        <v>55000</v>
      </c>
      <c r="J376" s="5">
        <v>55000</v>
      </c>
      <c r="K376" s="123">
        <f t="shared" si="5"/>
        <v>54826.5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>
      <c r="A377" s="4" t="s">
        <v>49</v>
      </c>
      <c r="B377" s="5">
        <v>129</v>
      </c>
      <c r="C377" s="5" t="s">
        <v>16</v>
      </c>
      <c r="D377" s="5">
        <v>201</v>
      </c>
      <c r="E377" s="5" t="s">
        <v>68</v>
      </c>
      <c r="F377" s="5">
        <v>31</v>
      </c>
      <c r="G377" s="5">
        <v>1100</v>
      </c>
      <c r="H377" s="5">
        <v>1100</v>
      </c>
      <c r="I377" s="5">
        <v>1100</v>
      </c>
      <c r="J377" s="5">
        <v>1100</v>
      </c>
      <c r="K377" s="123">
        <f t="shared" si="5"/>
        <v>1100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>
      <c r="A378" s="4" t="s">
        <v>49</v>
      </c>
      <c r="B378" s="5">
        <v>129</v>
      </c>
      <c r="C378" s="5" t="s">
        <v>17</v>
      </c>
      <c r="D378" s="5">
        <v>56</v>
      </c>
      <c r="E378" s="5" t="s">
        <v>68</v>
      </c>
      <c r="F378" s="5">
        <v>31</v>
      </c>
      <c r="G378" s="5">
        <v>252838</v>
      </c>
      <c r="H378" s="5">
        <v>330000</v>
      </c>
      <c r="I378" s="5">
        <v>250000</v>
      </c>
      <c r="J378" s="5">
        <v>250000</v>
      </c>
      <c r="K378" s="123">
        <f t="shared" si="5"/>
        <v>270709.5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>
      <c r="A379" s="4" t="s">
        <v>49</v>
      </c>
      <c r="B379" s="5">
        <v>129</v>
      </c>
      <c r="C379" s="5" t="s">
        <v>18</v>
      </c>
      <c r="D379" s="5">
        <v>79</v>
      </c>
      <c r="E379" s="5" t="s">
        <v>68</v>
      </c>
      <c r="F379" s="5">
        <v>31</v>
      </c>
      <c r="G379" s="7"/>
      <c r="H379" s="7"/>
      <c r="I379" s="7"/>
      <c r="J379" s="7"/>
      <c r="K379" s="123" t="str">
        <f t="shared" si="5"/>
        <v xml:space="preserve"> 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>
      <c r="A380" s="4" t="s">
        <v>49</v>
      </c>
      <c r="B380" s="5">
        <v>129</v>
      </c>
      <c r="C380" s="5" t="s">
        <v>19</v>
      </c>
      <c r="D380" s="5">
        <v>197</v>
      </c>
      <c r="E380" s="5" t="s">
        <v>68</v>
      </c>
      <c r="F380" s="5">
        <v>31</v>
      </c>
      <c r="G380" s="7"/>
      <c r="H380" s="7"/>
      <c r="I380" s="7"/>
      <c r="J380" s="7"/>
      <c r="K380" s="123" t="str">
        <f t="shared" si="5"/>
        <v xml:space="preserve"> 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>
      <c r="A381" s="4" t="s">
        <v>49</v>
      </c>
      <c r="B381" s="5">
        <v>129</v>
      </c>
      <c r="C381" s="5" t="s">
        <v>20</v>
      </c>
      <c r="D381" s="5">
        <v>489</v>
      </c>
      <c r="E381" s="5" t="s">
        <v>68</v>
      </c>
      <c r="F381" s="5">
        <v>31</v>
      </c>
      <c r="G381" s="7"/>
      <c r="H381" s="7"/>
      <c r="I381" s="7"/>
      <c r="J381" s="7"/>
      <c r="K381" s="123" t="str">
        <f t="shared" si="5"/>
        <v xml:space="preserve"> 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>
      <c r="A382" s="4" t="s">
        <v>49</v>
      </c>
      <c r="B382" s="5">
        <v>129</v>
      </c>
      <c r="C382" s="5" t="s">
        <v>21</v>
      </c>
      <c r="D382" s="5">
        <v>27</v>
      </c>
      <c r="E382" s="5" t="s">
        <v>68</v>
      </c>
      <c r="F382" s="5">
        <v>31</v>
      </c>
      <c r="G382" s="5">
        <v>1250000</v>
      </c>
      <c r="H382" s="5">
        <v>1291000</v>
      </c>
      <c r="I382" s="5">
        <v>1220000</v>
      </c>
      <c r="J382" s="5">
        <v>1220000</v>
      </c>
      <c r="K382" s="123">
        <f t="shared" si="5"/>
        <v>1245250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>
      <c r="A383" s="4" t="s">
        <v>49</v>
      </c>
      <c r="B383" s="5">
        <v>129</v>
      </c>
      <c r="C383" s="5" t="s">
        <v>22</v>
      </c>
      <c r="D383" s="5">
        <v>83</v>
      </c>
      <c r="E383" s="5" t="s">
        <v>68</v>
      </c>
      <c r="F383" s="5">
        <v>31</v>
      </c>
      <c r="G383" s="5">
        <v>2000</v>
      </c>
      <c r="H383" s="5">
        <v>2000</v>
      </c>
      <c r="I383" s="5">
        <v>2000</v>
      </c>
      <c r="J383" s="5">
        <v>2000</v>
      </c>
      <c r="K383" s="123">
        <f t="shared" si="5"/>
        <v>2000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>
      <c r="A384" s="4" t="s">
        <v>49</v>
      </c>
      <c r="B384" s="5">
        <v>129</v>
      </c>
      <c r="C384" s="5" t="s">
        <v>23</v>
      </c>
      <c r="D384" s="5">
        <v>122</v>
      </c>
      <c r="E384" s="5" t="s">
        <v>68</v>
      </c>
      <c r="F384" s="5">
        <v>31</v>
      </c>
      <c r="G384" s="5">
        <v>123913</v>
      </c>
      <c r="H384" s="5">
        <v>122400</v>
      </c>
      <c r="I384" s="5">
        <v>127000</v>
      </c>
      <c r="J384" s="5">
        <v>127000</v>
      </c>
      <c r="K384" s="123">
        <f t="shared" si="5"/>
        <v>125078.25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>
      <c r="A385" s="4" t="s">
        <v>49</v>
      </c>
      <c r="B385" s="5">
        <v>129</v>
      </c>
      <c r="C385" s="5" t="s">
        <v>24</v>
      </c>
      <c r="D385" s="5">
        <v>15</v>
      </c>
      <c r="E385" s="5" t="s">
        <v>68</v>
      </c>
      <c r="F385" s="5">
        <v>31</v>
      </c>
      <c r="G385" s="5">
        <v>4200</v>
      </c>
      <c r="H385" s="5">
        <v>4200</v>
      </c>
      <c r="I385" s="5">
        <v>4500</v>
      </c>
      <c r="J385" s="5">
        <v>4500</v>
      </c>
      <c r="K385" s="123">
        <f t="shared" si="5"/>
        <v>4350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>
      <c r="A386" s="4" t="s">
        <v>49</v>
      </c>
      <c r="B386" s="5">
        <v>129</v>
      </c>
      <c r="C386" s="5" t="s">
        <v>25</v>
      </c>
      <c r="D386" s="5">
        <v>137</v>
      </c>
      <c r="E386" s="5" t="s">
        <v>68</v>
      </c>
      <c r="F386" s="5">
        <v>31</v>
      </c>
      <c r="G386" s="7"/>
      <c r="H386" s="7"/>
      <c r="I386" s="7"/>
      <c r="J386" s="7"/>
      <c r="K386" s="123" t="str">
        <f t="shared" si="5"/>
        <v xml:space="preserve"> 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>
      <c r="A387" s="4" t="s">
        <v>50</v>
      </c>
      <c r="B387" s="5">
        <v>130</v>
      </c>
      <c r="C387" s="5" t="s">
        <v>7</v>
      </c>
      <c r="D387" s="5">
        <v>486</v>
      </c>
      <c r="E387" s="5" t="s">
        <v>68</v>
      </c>
      <c r="F387" s="5">
        <v>31</v>
      </c>
      <c r="G387" s="5">
        <v>19000</v>
      </c>
      <c r="H387" s="5">
        <v>19500</v>
      </c>
      <c r="I387" s="5">
        <v>20000</v>
      </c>
      <c r="J387" s="5">
        <v>20000</v>
      </c>
      <c r="K387" s="123">
        <f t="shared" si="5"/>
        <v>19625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>
      <c r="A388" s="4" t="s">
        <v>50</v>
      </c>
      <c r="B388" s="5">
        <v>130</v>
      </c>
      <c r="C388" s="5" t="s">
        <v>10</v>
      </c>
      <c r="D388" s="5">
        <v>176</v>
      </c>
      <c r="E388" s="5" t="s">
        <v>68</v>
      </c>
      <c r="F388" s="5">
        <v>31</v>
      </c>
      <c r="G388" s="5">
        <v>233845</v>
      </c>
      <c r="H388" s="5">
        <v>242568</v>
      </c>
      <c r="I388" s="5">
        <v>260306</v>
      </c>
      <c r="J388" s="5">
        <v>260287</v>
      </c>
      <c r="K388" s="123">
        <f t="shared" ref="K388:K451" si="6">IF(ISERROR(AVERAGE(G388:J388))," ",AVERAGE(G388:J388))</f>
        <v>249251.5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>
      <c r="A389" s="4" t="s">
        <v>50</v>
      </c>
      <c r="B389" s="5">
        <v>130</v>
      </c>
      <c r="C389" s="5" t="s">
        <v>12</v>
      </c>
      <c r="D389" s="5">
        <v>125</v>
      </c>
      <c r="E389" s="5" t="s">
        <v>68</v>
      </c>
      <c r="F389" s="5">
        <v>31</v>
      </c>
      <c r="G389" s="5">
        <v>153687</v>
      </c>
      <c r="H389" s="5">
        <v>163598</v>
      </c>
      <c r="I389" s="5">
        <v>172539</v>
      </c>
      <c r="J389" s="5">
        <v>183014</v>
      </c>
      <c r="K389" s="123">
        <f t="shared" si="6"/>
        <v>168209.5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>
      <c r="A390" s="4" t="s">
        <v>50</v>
      </c>
      <c r="B390" s="5">
        <v>130</v>
      </c>
      <c r="C390" s="5" t="s">
        <v>13</v>
      </c>
      <c r="D390" s="5">
        <v>191</v>
      </c>
      <c r="E390" s="5" t="s">
        <v>68</v>
      </c>
      <c r="F390" s="5">
        <v>31</v>
      </c>
      <c r="G390" s="5">
        <v>89500</v>
      </c>
      <c r="H390" s="5">
        <v>88000</v>
      </c>
      <c r="I390" s="5">
        <v>98000</v>
      </c>
      <c r="J390" s="5">
        <v>98000</v>
      </c>
      <c r="K390" s="123">
        <f t="shared" si="6"/>
        <v>93375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>
      <c r="A391" s="4" t="s">
        <v>50</v>
      </c>
      <c r="B391" s="5">
        <v>130</v>
      </c>
      <c r="C391" s="5" t="s">
        <v>14</v>
      </c>
      <c r="D391" s="5">
        <v>195</v>
      </c>
      <c r="E391" s="5" t="s">
        <v>68</v>
      </c>
      <c r="F391" s="5">
        <v>31</v>
      </c>
      <c r="G391" s="5">
        <v>79000</v>
      </c>
      <c r="H391" s="5">
        <v>79000</v>
      </c>
      <c r="I391" s="5">
        <v>80000</v>
      </c>
      <c r="J391" s="5">
        <v>80000</v>
      </c>
      <c r="K391" s="123">
        <f t="shared" si="6"/>
        <v>79500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>
      <c r="A392" s="4" t="s">
        <v>50</v>
      </c>
      <c r="B392" s="5">
        <v>130</v>
      </c>
      <c r="C392" s="5" t="s">
        <v>15</v>
      </c>
      <c r="D392" s="5">
        <v>242</v>
      </c>
      <c r="E392" s="5" t="s">
        <v>68</v>
      </c>
      <c r="F392" s="5">
        <v>31</v>
      </c>
      <c r="G392" s="5">
        <v>248276</v>
      </c>
      <c r="H392" s="5">
        <v>244567</v>
      </c>
      <c r="I392" s="5">
        <v>258111</v>
      </c>
      <c r="J392" s="5">
        <v>266115</v>
      </c>
      <c r="K392" s="123">
        <f t="shared" si="6"/>
        <v>254267.25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>
      <c r="A393" s="4" t="s">
        <v>50</v>
      </c>
      <c r="B393" s="5">
        <v>130</v>
      </c>
      <c r="C393" s="5" t="s">
        <v>16</v>
      </c>
      <c r="D393" s="5">
        <v>201</v>
      </c>
      <c r="E393" s="5" t="s">
        <v>68</v>
      </c>
      <c r="F393" s="5">
        <v>31</v>
      </c>
      <c r="G393" s="5">
        <v>2050</v>
      </c>
      <c r="H393" s="5">
        <v>1900</v>
      </c>
      <c r="I393" s="5">
        <v>1900</v>
      </c>
      <c r="J393" s="5">
        <v>1900</v>
      </c>
      <c r="K393" s="123">
        <f t="shared" si="6"/>
        <v>1937.5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>
      <c r="A394" s="4" t="s">
        <v>50</v>
      </c>
      <c r="B394" s="5">
        <v>130</v>
      </c>
      <c r="C394" s="5" t="s">
        <v>17</v>
      </c>
      <c r="D394" s="5">
        <v>56</v>
      </c>
      <c r="E394" s="5" t="s">
        <v>68</v>
      </c>
      <c r="F394" s="5">
        <v>31</v>
      </c>
      <c r="G394" s="5">
        <v>1513929</v>
      </c>
      <c r="H394" s="5">
        <v>1762839</v>
      </c>
      <c r="I394" s="5">
        <v>1215356</v>
      </c>
      <c r="J394" s="5">
        <v>1596955</v>
      </c>
      <c r="K394" s="123">
        <f t="shared" si="6"/>
        <v>1522269.75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>
      <c r="A395" s="4" t="s">
        <v>50</v>
      </c>
      <c r="B395" s="5">
        <v>130</v>
      </c>
      <c r="C395" s="5" t="s">
        <v>18</v>
      </c>
      <c r="D395" s="5">
        <v>79</v>
      </c>
      <c r="E395" s="5" t="s">
        <v>68</v>
      </c>
      <c r="F395" s="5">
        <v>31</v>
      </c>
      <c r="G395" s="5">
        <v>41192</v>
      </c>
      <c r="H395" s="5">
        <v>41491</v>
      </c>
      <c r="I395" s="5">
        <v>44878</v>
      </c>
      <c r="J395" s="5">
        <v>43988</v>
      </c>
      <c r="K395" s="123">
        <f t="shared" si="6"/>
        <v>42887.25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>
      <c r="A396" s="4" t="s">
        <v>50</v>
      </c>
      <c r="B396" s="5">
        <v>130</v>
      </c>
      <c r="C396" s="5" t="s">
        <v>19</v>
      </c>
      <c r="D396" s="5">
        <v>197</v>
      </c>
      <c r="E396" s="5" t="s">
        <v>68</v>
      </c>
      <c r="F396" s="5">
        <v>31</v>
      </c>
      <c r="G396" s="5">
        <v>155990</v>
      </c>
      <c r="H396" s="5">
        <v>150173</v>
      </c>
      <c r="I396" s="5">
        <v>161508</v>
      </c>
      <c r="J396" s="5">
        <v>167787</v>
      </c>
      <c r="K396" s="123">
        <f t="shared" si="6"/>
        <v>158864.5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>
      <c r="A397" s="4" t="s">
        <v>50</v>
      </c>
      <c r="B397" s="5">
        <v>130</v>
      </c>
      <c r="C397" s="5" t="s">
        <v>20</v>
      </c>
      <c r="D397" s="5">
        <v>489</v>
      </c>
      <c r="E397" s="5" t="s">
        <v>68</v>
      </c>
      <c r="F397" s="5">
        <v>31</v>
      </c>
      <c r="G397" s="5">
        <v>32000</v>
      </c>
      <c r="H397" s="5">
        <v>34000</v>
      </c>
      <c r="I397" s="5">
        <v>35000</v>
      </c>
      <c r="J397" s="5">
        <v>35000</v>
      </c>
      <c r="K397" s="123">
        <f t="shared" si="6"/>
        <v>34000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>
      <c r="A398" s="4" t="s">
        <v>50</v>
      </c>
      <c r="B398" s="5">
        <v>130</v>
      </c>
      <c r="C398" s="5" t="s">
        <v>21</v>
      </c>
      <c r="D398" s="5">
        <v>27</v>
      </c>
      <c r="E398" s="5" t="s">
        <v>68</v>
      </c>
      <c r="F398" s="5">
        <v>31</v>
      </c>
      <c r="G398" s="5">
        <v>48993</v>
      </c>
      <c r="H398" s="5">
        <v>52031</v>
      </c>
      <c r="I398" s="5">
        <v>58091</v>
      </c>
      <c r="J398" s="5">
        <v>63124</v>
      </c>
      <c r="K398" s="123">
        <f t="shared" si="6"/>
        <v>55559.75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>
      <c r="A399" s="4" t="s">
        <v>50</v>
      </c>
      <c r="B399" s="5">
        <v>130</v>
      </c>
      <c r="C399" s="5" t="s">
        <v>22</v>
      </c>
      <c r="D399" s="5">
        <v>83</v>
      </c>
      <c r="E399" s="5" t="s">
        <v>68</v>
      </c>
      <c r="F399" s="5">
        <v>31</v>
      </c>
      <c r="G399" s="5">
        <v>68419</v>
      </c>
      <c r="H399" s="5">
        <v>70644</v>
      </c>
      <c r="I399" s="5">
        <v>74131</v>
      </c>
      <c r="J399" s="5">
        <v>74569</v>
      </c>
      <c r="K399" s="123">
        <f t="shared" si="6"/>
        <v>71940.75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>
      <c r="A400" s="4" t="s">
        <v>50</v>
      </c>
      <c r="B400" s="5">
        <v>130</v>
      </c>
      <c r="C400" s="5" t="s">
        <v>23</v>
      </c>
      <c r="D400" s="5">
        <v>122</v>
      </c>
      <c r="E400" s="5" t="s">
        <v>68</v>
      </c>
      <c r="F400" s="5">
        <v>31</v>
      </c>
      <c r="G400" s="7"/>
      <c r="H400" s="7"/>
      <c r="I400" s="7"/>
      <c r="J400" s="7"/>
      <c r="K400" s="123" t="str">
        <f t="shared" si="6"/>
        <v xml:space="preserve"> 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>
      <c r="A401" s="4" t="s">
        <v>50</v>
      </c>
      <c r="B401" s="5">
        <v>130</v>
      </c>
      <c r="C401" s="5" t="s">
        <v>24</v>
      </c>
      <c r="D401" s="5">
        <v>15</v>
      </c>
      <c r="E401" s="5" t="s">
        <v>68</v>
      </c>
      <c r="F401" s="5">
        <v>31</v>
      </c>
      <c r="G401" s="5">
        <v>1987</v>
      </c>
      <c r="H401" s="5">
        <v>1656</v>
      </c>
      <c r="I401" s="5">
        <v>2005</v>
      </c>
      <c r="J401" s="5">
        <v>1479</v>
      </c>
      <c r="K401" s="123">
        <f t="shared" si="6"/>
        <v>1781.75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>
      <c r="A402" s="4" t="s">
        <v>50</v>
      </c>
      <c r="B402" s="5">
        <v>130</v>
      </c>
      <c r="C402" s="5" t="s">
        <v>25</v>
      </c>
      <c r="D402" s="5">
        <v>137</v>
      </c>
      <c r="E402" s="5" t="s">
        <v>68</v>
      </c>
      <c r="F402" s="5">
        <v>31</v>
      </c>
      <c r="G402" s="7"/>
      <c r="H402" s="7"/>
      <c r="I402" s="7"/>
      <c r="J402" s="7"/>
      <c r="K402" s="123" t="str">
        <f t="shared" si="6"/>
        <v xml:space="preserve"> 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>
      <c r="A403" s="4" t="s">
        <v>51</v>
      </c>
      <c r="B403" s="5">
        <v>133</v>
      </c>
      <c r="C403" s="5" t="s">
        <v>7</v>
      </c>
      <c r="D403" s="5">
        <v>486</v>
      </c>
      <c r="E403" s="5" t="s">
        <v>68</v>
      </c>
      <c r="F403" s="5">
        <v>31</v>
      </c>
      <c r="G403" s="5">
        <v>1339</v>
      </c>
      <c r="H403" s="5">
        <v>1800</v>
      </c>
      <c r="I403" s="5">
        <v>2000</v>
      </c>
      <c r="J403" s="5">
        <v>5000</v>
      </c>
      <c r="K403" s="123">
        <f t="shared" si="6"/>
        <v>2534.75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>
      <c r="A404" s="4" t="s">
        <v>51</v>
      </c>
      <c r="B404" s="5">
        <v>133</v>
      </c>
      <c r="C404" s="5" t="s">
        <v>10</v>
      </c>
      <c r="D404" s="5">
        <v>176</v>
      </c>
      <c r="E404" s="5" t="s">
        <v>68</v>
      </c>
      <c r="F404" s="5">
        <v>31</v>
      </c>
      <c r="G404" s="7"/>
      <c r="H404" s="7"/>
      <c r="I404" s="7"/>
      <c r="J404" s="7"/>
      <c r="K404" s="123" t="str">
        <f t="shared" si="6"/>
        <v xml:space="preserve"> 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>
      <c r="A405" s="4" t="s">
        <v>51</v>
      </c>
      <c r="B405" s="5">
        <v>133</v>
      </c>
      <c r="C405" s="5" t="s">
        <v>12</v>
      </c>
      <c r="D405" s="5">
        <v>125</v>
      </c>
      <c r="E405" s="5" t="s">
        <v>68</v>
      </c>
      <c r="F405" s="5">
        <v>31</v>
      </c>
      <c r="G405" s="5">
        <v>3819</v>
      </c>
      <c r="H405" s="5">
        <v>5335</v>
      </c>
      <c r="I405" s="5">
        <v>5925</v>
      </c>
      <c r="J405" s="5">
        <v>6000</v>
      </c>
      <c r="K405" s="123">
        <f t="shared" si="6"/>
        <v>5269.75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>
      <c r="A406" s="4" t="s">
        <v>51</v>
      </c>
      <c r="B406" s="5">
        <v>133</v>
      </c>
      <c r="C406" s="5" t="s">
        <v>13</v>
      </c>
      <c r="D406" s="5">
        <v>191</v>
      </c>
      <c r="E406" s="5" t="s">
        <v>68</v>
      </c>
      <c r="F406" s="5">
        <v>31</v>
      </c>
      <c r="G406" s="7"/>
      <c r="H406" s="7"/>
      <c r="I406" s="7"/>
      <c r="J406" s="7"/>
      <c r="K406" s="123" t="str">
        <f t="shared" si="6"/>
        <v xml:space="preserve"> 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>
      <c r="A407" s="4" t="s">
        <v>51</v>
      </c>
      <c r="B407" s="5">
        <v>133</v>
      </c>
      <c r="C407" s="5" t="s">
        <v>14</v>
      </c>
      <c r="D407" s="5">
        <v>195</v>
      </c>
      <c r="E407" s="5" t="s">
        <v>68</v>
      </c>
      <c r="F407" s="5">
        <v>31</v>
      </c>
      <c r="G407" s="5">
        <v>307190</v>
      </c>
      <c r="H407" s="5">
        <v>213194</v>
      </c>
      <c r="I407" s="5">
        <v>263177</v>
      </c>
      <c r="J407" s="5">
        <v>260000</v>
      </c>
      <c r="K407" s="123">
        <f t="shared" si="6"/>
        <v>260890.25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>
      <c r="A408" s="4" t="s">
        <v>51</v>
      </c>
      <c r="B408" s="5">
        <v>133</v>
      </c>
      <c r="C408" s="5" t="s">
        <v>15</v>
      </c>
      <c r="D408" s="5">
        <v>242</v>
      </c>
      <c r="E408" s="5" t="s">
        <v>68</v>
      </c>
      <c r="F408" s="5">
        <v>31</v>
      </c>
      <c r="G408" s="5">
        <v>259029</v>
      </c>
      <c r="H408" s="5">
        <v>334671</v>
      </c>
      <c r="I408" s="5">
        <v>330544</v>
      </c>
      <c r="J408" s="5">
        <v>331000</v>
      </c>
      <c r="K408" s="123">
        <f t="shared" si="6"/>
        <v>313811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>
      <c r="A409" s="4" t="s">
        <v>51</v>
      </c>
      <c r="B409" s="5">
        <v>133</v>
      </c>
      <c r="C409" s="5" t="s">
        <v>16</v>
      </c>
      <c r="D409" s="5">
        <v>201</v>
      </c>
      <c r="E409" s="5" t="s">
        <v>68</v>
      </c>
      <c r="F409" s="5">
        <v>31</v>
      </c>
      <c r="G409" s="7"/>
      <c r="H409" s="7"/>
      <c r="I409" s="7"/>
      <c r="J409" s="7"/>
      <c r="K409" s="123" t="str">
        <f t="shared" si="6"/>
        <v xml:space="preserve"> 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>
      <c r="A410" s="4" t="s">
        <v>51</v>
      </c>
      <c r="B410" s="5">
        <v>133</v>
      </c>
      <c r="C410" s="5" t="s">
        <v>17</v>
      </c>
      <c r="D410" s="5">
        <v>56</v>
      </c>
      <c r="E410" s="5" t="s">
        <v>68</v>
      </c>
      <c r="F410" s="5">
        <v>31</v>
      </c>
      <c r="G410" s="5">
        <v>424860</v>
      </c>
      <c r="H410" s="5">
        <v>408495</v>
      </c>
      <c r="I410" s="5">
        <v>409916</v>
      </c>
      <c r="J410" s="5">
        <v>352263</v>
      </c>
      <c r="K410" s="123">
        <f t="shared" si="6"/>
        <v>398883.5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>
      <c r="A411" s="4" t="s">
        <v>51</v>
      </c>
      <c r="B411" s="5">
        <v>133</v>
      </c>
      <c r="C411" s="5" t="s">
        <v>18</v>
      </c>
      <c r="D411" s="5">
        <v>79</v>
      </c>
      <c r="E411" s="5" t="s">
        <v>68</v>
      </c>
      <c r="F411" s="5">
        <v>31</v>
      </c>
      <c r="G411" s="5">
        <v>1484190</v>
      </c>
      <c r="H411" s="5">
        <v>1495862</v>
      </c>
      <c r="I411" s="5">
        <v>1586278</v>
      </c>
      <c r="J411" s="5">
        <v>1576208</v>
      </c>
      <c r="K411" s="123">
        <f t="shared" si="6"/>
        <v>1535634.5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>
      <c r="A412" s="4" t="s">
        <v>51</v>
      </c>
      <c r="B412" s="5">
        <v>133</v>
      </c>
      <c r="C412" s="5" t="s">
        <v>19</v>
      </c>
      <c r="D412" s="5">
        <v>197</v>
      </c>
      <c r="E412" s="5" t="s">
        <v>68</v>
      </c>
      <c r="F412" s="5">
        <v>31</v>
      </c>
      <c r="G412" s="7"/>
      <c r="H412" s="7"/>
      <c r="I412" s="7"/>
      <c r="J412" s="7"/>
      <c r="K412" s="123" t="str">
        <f t="shared" si="6"/>
        <v xml:space="preserve"> 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>
      <c r="A413" s="4" t="s">
        <v>51</v>
      </c>
      <c r="B413" s="5">
        <v>133</v>
      </c>
      <c r="C413" s="5" t="s">
        <v>20</v>
      </c>
      <c r="D413" s="5">
        <v>489</v>
      </c>
      <c r="E413" s="5" t="s">
        <v>68</v>
      </c>
      <c r="F413" s="5">
        <v>31</v>
      </c>
      <c r="G413" s="7"/>
      <c r="H413" s="7"/>
      <c r="I413" s="7"/>
      <c r="J413" s="7"/>
      <c r="K413" s="123" t="str">
        <f t="shared" si="6"/>
        <v xml:space="preserve"> 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>
      <c r="A414" s="4" t="s">
        <v>51</v>
      </c>
      <c r="B414" s="5">
        <v>133</v>
      </c>
      <c r="C414" s="5" t="s">
        <v>21</v>
      </c>
      <c r="D414" s="5">
        <v>27</v>
      </c>
      <c r="E414" s="5" t="s">
        <v>68</v>
      </c>
      <c r="F414" s="5">
        <v>31</v>
      </c>
      <c r="G414" s="5">
        <v>414023</v>
      </c>
      <c r="H414" s="5">
        <v>412484</v>
      </c>
      <c r="I414" s="5">
        <v>391869</v>
      </c>
      <c r="J414" s="5">
        <v>482552</v>
      </c>
      <c r="K414" s="123">
        <f t="shared" si="6"/>
        <v>425232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>
      <c r="A415" s="4" t="s">
        <v>51</v>
      </c>
      <c r="B415" s="5">
        <v>133</v>
      </c>
      <c r="C415" s="5" t="s">
        <v>22</v>
      </c>
      <c r="D415" s="5">
        <v>83</v>
      </c>
      <c r="E415" s="5" t="s">
        <v>68</v>
      </c>
      <c r="F415" s="5">
        <v>31</v>
      </c>
      <c r="G415" s="5">
        <v>744172</v>
      </c>
      <c r="H415" s="5">
        <v>917053</v>
      </c>
      <c r="I415" s="5">
        <v>1090244</v>
      </c>
      <c r="J415" s="5">
        <v>990995</v>
      </c>
      <c r="K415" s="123">
        <f t="shared" si="6"/>
        <v>935616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>
      <c r="A416" s="4" t="s">
        <v>51</v>
      </c>
      <c r="B416" s="5">
        <v>133</v>
      </c>
      <c r="C416" s="5" t="s">
        <v>23</v>
      </c>
      <c r="D416" s="5">
        <v>122</v>
      </c>
      <c r="E416" s="5" t="s">
        <v>68</v>
      </c>
      <c r="F416" s="5">
        <v>31</v>
      </c>
      <c r="G416" s="5">
        <v>8338</v>
      </c>
      <c r="H416" s="5">
        <v>9942</v>
      </c>
      <c r="I416" s="5">
        <v>14848</v>
      </c>
      <c r="J416" s="5">
        <v>15000</v>
      </c>
      <c r="K416" s="123">
        <f t="shared" si="6"/>
        <v>12032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>
      <c r="A417" s="4" t="s">
        <v>51</v>
      </c>
      <c r="B417" s="5">
        <v>133</v>
      </c>
      <c r="C417" s="5" t="s">
        <v>24</v>
      </c>
      <c r="D417" s="5">
        <v>15</v>
      </c>
      <c r="E417" s="5" t="s">
        <v>68</v>
      </c>
      <c r="F417" s="5">
        <v>31</v>
      </c>
      <c r="G417" s="5">
        <v>2184</v>
      </c>
      <c r="H417" s="5">
        <v>3535</v>
      </c>
      <c r="I417" s="5">
        <v>3430</v>
      </c>
      <c r="J417" s="5">
        <v>5394</v>
      </c>
      <c r="K417" s="123">
        <f t="shared" si="6"/>
        <v>3635.75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>
      <c r="A418" s="4" t="s">
        <v>51</v>
      </c>
      <c r="B418" s="5">
        <v>133</v>
      </c>
      <c r="C418" s="5" t="s">
        <v>25</v>
      </c>
      <c r="D418" s="5">
        <v>137</v>
      </c>
      <c r="E418" s="5" t="s">
        <v>68</v>
      </c>
      <c r="F418" s="5">
        <v>31</v>
      </c>
      <c r="G418" s="5">
        <v>2878</v>
      </c>
      <c r="H418" s="5">
        <v>3110</v>
      </c>
      <c r="I418" s="5">
        <v>3412</v>
      </c>
      <c r="J418" s="5">
        <v>3500</v>
      </c>
      <c r="K418" s="123">
        <f t="shared" si="6"/>
        <v>3225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>
      <c r="A419" s="4" t="s">
        <v>52</v>
      </c>
      <c r="B419" s="5">
        <v>136</v>
      </c>
      <c r="C419" s="5" t="s">
        <v>7</v>
      </c>
      <c r="D419" s="5">
        <v>486</v>
      </c>
      <c r="E419" s="5" t="s">
        <v>68</v>
      </c>
      <c r="F419" s="5">
        <v>31</v>
      </c>
      <c r="G419" s="7"/>
      <c r="H419" s="7"/>
      <c r="I419" s="7"/>
      <c r="J419" s="7"/>
      <c r="K419" s="123" t="str">
        <f t="shared" si="6"/>
        <v xml:space="preserve"> 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>
      <c r="A420" s="4" t="s">
        <v>52</v>
      </c>
      <c r="B420" s="5">
        <v>136</v>
      </c>
      <c r="C420" s="5" t="s">
        <v>10</v>
      </c>
      <c r="D420" s="5">
        <v>176</v>
      </c>
      <c r="E420" s="5" t="s">
        <v>68</v>
      </c>
      <c r="F420" s="5">
        <v>31</v>
      </c>
      <c r="G420" s="5">
        <v>10000</v>
      </c>
      <c r="H420" s="5">
        <v>10000</v>
      </c>
      <c r="I420" s="5">
        <v>10000</v>
      </c>
      <c r="J420" s="5">
        <v>10000</v>
      </c>
      <c r="K420" s="123">
        <f t="shared" si="6"/>
        <v>10000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>
      <c r="A421" s="4" t="s">
        <v>52</v>
      </c>
      <c r="B421" s="5">
        <v>136</v>
      </c>
      <c r="C421" s="5" t="s">
        <v>12</v>
      </c>
      <c r="D421" s="5">
        <v>125</v>
      </c>
      <c r="E421" s="5" t="s">
        <v>68</v>
      </c>
      <c r="F421" s="5">
        <v>31</v>
      </c>
      <c r="G421" s="7"/>
      <c r="H421" s="7"/>
      <c r="I421" s="7"/>
      <c r="J421" s="7"/>
      <c r="K421" s="123" t="str">
        <f t="shared" si="6"/>
        <v xml:space="preserve"> 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>
      <c r="A422" s="4" t="s">
        <v>52</v>
      </c>
      <c r="B422" s="5">
        <v>136</v>
      </c>
      <c r="C422" s="5" t="s">
        <v>13</v>
      </c>
      <c r="D422" s="5">
        <v>191</v>
      </c>
      <c r="E422" s="5" t="s">
        <v>68</v>
      </c>
      <c r="F422" s="5">
        <v>31</v>
      </c>
      <c r="G422" s="7"/>
      <c r="H422" s="7"/>
      <c r="I422" s="7"/>
      <c r="J422" s="7"/>
      <c r="K422" s="123" t="str">
        <f t="shared" si="6"/>
        <v xml:space="preserve"> 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>
      <c r="A423" s="4" t="s">
        <v>52</v>
      </c>
      <c r="B423" s="5">
        <v>136</v>
      </c>
      <c r="C423" s="5" t="s">
        <v>14</v>
      </c>
      <c r="D423" s="5">
        <v>195</v>
      </c>
      <c r="E423" s="5" t="s">
        <v>68</v>
      </c>
      <c r="F423" s="5">
        <v>31</v>
      </c>
      <c r="G423" s="5">
        <v>23000</v>
      </c>
      <c r="H423" s="5">
        <v>23000</v>
      </c>
      <c r="I423" s="5">
        <v>23000</v>
      </c>
      <c r="J423" s="5">
        <v>23000</v>
      </c>
      <c r="K423" s="123">
        <f t="shared" si="6"/>
        <v>23000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>
      <c r="A424" s="4" t="s">
        <v>52</v>
      </c>
      <c r="B424" s="5">
        <v>136</v>
      </c>
      <c r="C424" s="5" t="s">
        <v>15</v>
      </c>
      <c r="D424" s="5">
        <v>242</v>
      </c>
      <c r="E424" s="5" t="s">
        <v>68</v>
      </c>
      <c r="F424" s="5">
        <v>31</v>
      </c>
      <c r="G424" s="5">
        <v>875</v>
      </c>
      <c r="H424" s="5">
        <v>1000</v>
      </c>
      <c r="I424" s="5">
        <v>1000</v>
      </c>
      <c r="J424" s="5">
        <v>1000</v>
      </c>
      <c r="K424" s="123">
        <f t="shared" si="6"/>
        <v>968.75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>
      <c r="A425" s="4" t="s">
        <v>52</v>
      </c>
      <c r="B425" s="5">
        <v>136</v>
      </c>
      <c r="C425" s="5" t="s">
        <v>16</v>
      </c>
      <c r="D425" s="5">
        <v>201</v>
      </c>
      <c r="E425" s="5" t="s">
        <v>68</v>
      </c>
      <c r="F425" s="5">
        <v>31</v>
      </c>
      <c r="G425" s="7"/>
      <c r="H425" s="7"/>
      <c r="I425" s="7"/>
      <c r="J425" s="7"/>
      <c r="K425" s="123" t="str">
        <f t="shared" si="6"/>
        <v xml:space="preserve"> 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>
      <c r="A426" s="4" t="s">
        <v>52</v>
      </c>
      <c r="B426" s="5">
        <v>136</v>
      </c>
      <c r="C426" s="5" t="s">
        <v>17</v>
      </c>
      <c r="D426" s="5">
        <v>56</v>
      </c>
      <c r="E426" s="5" t="s">
        <v>68</v>
      </c>
      <c r="F426" s="5">
        <v>31</v>
      </c>
      <c r="G426" s="5">
        <v>15000</v>
      </c>
      <c r="H426" s="5">
        <v>34745</v>
      </c>
      <c r="I426" s="5">
        <v>23843</v>
      </c>
      <c r="J426" s="5">
        <v>21902</v>
      </c>
      <c r="K426" s="123">
        <f t="shared" si="6"/>
        <v>23872.5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>
      <c r="A427" s="4" t="s">
        <v>52</v>
      </c>
      <c r="B427" s="5">
        <v>136</v>
      </c>
      <c r="C427" s="5" t="s">
        <v>18</v>
      </c>
      <c r="D427" s="5">
        <v>79</v>
      </c>
      <c r="E427" s="5" t="s">
        <v>68</v>
      </c>
      <c r="F427" s="5">
        <v>31</v>
      </c>
      <c r="G427" s="5">
        <v>10596</v>
      </c>
      <c r="H427" s="5">
        <v>18854</v>
      </c>
      <c r="I427" s="5">
        <v>15824</v>
      </c>
      <c r="J427" s="5">
        <v>11588</v>
      </c>
      <c r="K427" s="123">
        <f t="shared" si="6"/>
        <v>14215.5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>
      <c r="A428" s="4" t="s">
        <v>52</v>
      </c>
      <c r="B428" s="5">
        <v>136</v>
      </c>
      <c r="C428" s="5" t="s">
        <v>19</v>
      </c>
      <c r="D428" s="5">
        <v>197</v>
      </c>
      <c r="E428" s="5" t="s">
        <v>68</v>
      </c>
      <c r="F428" s="5">
        <v>31</v>
      </c>
      <c r="G428" s="7"/>
      <c r="H428" s="7"/>
      <c r="I428" s="7"/>
      <c r="J428" s="7"/>
      <c r="K428" s="123" t="str">
        <f t="shared" si="6"/>
        <v xml:space="preserve"> 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>
      <c r="A429" s="4" t="s">
        <v>52</v>
      </c>
      <c r="B429" s="5">
        <v>136</v>
      </c>
      <c r="C429" s="5" t="s">
        <v>20</v>
      </c>
      <c r="D429" s="5">
        <v>489</v>
      </c>
      <c r="E429" s="5" t="s">
        <v>68</v>
      </c>
      <c r="F429" s="5">
        <v>31</v>
      </c>
      <c r="G429" s="7"/>
      <c r="H429" s="7"/>
      <c r="I429" s="7"/>
      <c r="J429" s="7"/>
      <c r="K429" s="123" t="str">
        <f t="shared" si="6"/>
        <v xml:space="preserve"> 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>
      <c r="A430" s="4" t="s">
        <v>52</v>
      </c>
      <c r="B430" s="5">
        <v>136</v>
      </c>
      <c r="C430" s="5" t="s">
        <v>21</v>
      </c>
      <c r="D430" s="5">
        <v>27</v>
      </c>
      <c r="E430" s="5" t="s">
        <v>68</v>
      </c>
      <c r="F430" s="5">
        <v>31</v>
      </c>
      <c r="G430" s="5">
        <v>18500</v>
      </c>
      <c r="H430" s="5">
        <v>15725</v>
      </c>
      <c r="I430" s="5">
        <v>17400</v>
      </c>
      <c r="J430" s="5">
        <v>19000</v>
      </c>
      <c r="K430" s="123">
        <f t="shared" si="6"/>
        <v>17656.25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>
      <c r="A431" s="4" t="s">
        <v>52</v>
      </c>
      <c r="B431" s="5">
        <v>136</v>
      </c>
      <c r="C431" s="5" t="s">
        <v>22</v>
      </c>
      <c r="D431" s="5">
        <v>83</v>
      </c>
      <c r="E431" s="5" t="s">
        <v>68</v>
      </c>
      <c r="F431" s="5">
        <v>31</v>
      </c>
      <c r="G431" s="5">
        <v>158671</v>
      </c>
      <c r="H431" s="5">
        <v>183441</v>
      </c>
      <c r="I431" s="5">
        <v>200368</v>
      </c>
      <c r="J431" s="5">
        <v>194766</v>
      </c>
      <c r="K431" s="123">
        <f t="shared" si="6"/>
        <v>184311.5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>
      <c r="A432" s="4" t="s">
        <v>52</v>
      </c>
      <c r="B432" s="5">
        <v>136</v>
      </c>
      <c r="C432" s="5" t="s">
        <v>23</v>
      </c>
      <c r="D432" s="5">
        <v>122</v>
      </c>
      <c r="E432" s="5" t="s">
        <v>68</v>
      </c>
      <c r="F432" s="5">
        <v>31</v>
      </c>
      <c r="G432" s="5">
        <v>2000</v>
      </c>
      <c r="H432" s="5">
        <v>2200</v>
      </c>
      <c r="I432" s="5">
        <v>2200</v>
      </c>
      <c r="J432" s="5">
        <v>2200</v>
      </c>
      <c r="K432" s="123">
        <f t="shared" si="6"/>
        <v>2150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>
      <c r="A433" s="4" t="s">
        <v>52</v>
      </c>
      <c r="B433" s="5">
        <v>136</v>
      </c>
      <c r="C433" s="5" t="s">
        <v>24</v>
      </c>
      <c r="D433" s="5">
        <v>15</v>
      </c>
      <c r="E433" s="5" t="s">
        <v>68</v>
      </c>
      <c r="F433" s="5">
        <v>31</v>
      </c>
      <c r="G433" s="5">
        <v>300</v>
      </c>
      <c r="H433" s="5">
        <v>500</v>
      </c>
      <c r="I433" s="5">
        <v>1000</v>
      </c>
      <c r="J433" s="5">
        <v>2000</v>
      </c>
      <c r="K433" s="123">
        <f t="shared" si="6"/>
        <v>950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>
      <c r="A434" s="4" t="s">
        <v>52</v>
      </c>
      <c r="B434" s="5">
        <v>136</v>
      </c>
      <c r="C434" s="5" t="s">
        <v>25</v>
      </c>
      <c r="D434" s="5">
        <v>137</v>
      </c>
      <c r="E434" s="5" t="s">
        <v>68</v>
      </c>
      <c r="F434" s="5">
        <v>31</v>
      </c>
      <c r="G434" s="5">
        <v>415</v>
      </c>
      <c r="H434" s="5">
        <v>450</v>
      </c>
      <c r="I434" s="5">
        <v>450</v>
      </c>
      <c r="J434" s="5">
        <v>450</v>
      </c>
      <c r="K434" s="123">
        <f t="shared" si="6"/>
        <v>441.25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>
      <c r="A435" s="4" t="s">
        <v>53</v>
      </c>
      <c r="B435" s="5">
        <v>144</v>
      </c>
      <c r="C435" s="5" t="s">
        <v>7</v>
      </c>
      <c r="D435" s="5">
        <v>486</v>
      </c>
      <c r="E435" s="5" t="s">
        <v>68</v>
      </c>
      <c r="F435" s="5">
        <v>31</v>
      </c>
      <c r="G435" s="5">
        <v>14000</v>
      </c>
      <c r="H435" s="5">
        <v>14000</v>
      </c>
      <c r="I435" s="5">
        <v>14000</v>
      </c>
      <c r="J435" s="5">
        <v>14000</v>
      </c>
      <c r="K435" s="123">
        <f t="shared" si="6"/>
        <v>14000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>
      <c r="A436" s="4" t="s">
        <v>53</v>
      </c>
      <c r="B436" s="5">
        <v>144</v>
      </c>
      <c r="C436" s="5" t="s">
        <v>10</v>
      </c>
      <c r="D436" s="5">
        <v>176</v>
      </c>
      <c r="E436" s="5" t="s">
        <v>68</v>
      </c>
      <c r="F436" s="5">
        <v>31</v>
      </c>
      <c r="G436" s="7"/>
      <c r="H436" s="7"/>
      <c r="I436" s="7"/>
      <c r="J436" s="7"/>
      <c r="K436" s="123" t="str">
        <f t="shared" si="6"/>
        <v xml:space="preserve"> 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>
      <c r="A437" s="4" t="s">
        <v>53</v>
      </c>
      <c r="B437" s="5">
        <v>144</v>
      </c>
      <c r="C437" s="5" t="s">
        <v>12</v>
      </c>
      <c r="D437" s="5">
        <v>125</v>
      </c>
      <c r="E437" s="5" t="s">
        <v>68</v>
      </c>
      <c r="F437" s="5">
        <v>31</v>
      </c>
      <c r="G437" s="5">
        <v>1105000</v>
      </c>
      <c r="H437" s="5">
        <v>857000</v>
      </c>
      <c r="I437" s="5">
        <v>850000</v>
      </c>
      <c r="J437" s="5">
        <v>850000</v>
      </c>
      <c r="K437" s="123">
        <f t="shared" si="6"/>
        <v>915500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>
      <c r="A438" s="4" t="s">
        <v>53</v>
      </c>
      <c r="B438" s="5">
        <v>144</v>
      </c>
      <c r="C438" s="5" t="s">
        <v>13</v>
      </c>
      <c r="D438" s="5">
        <v>191</v>
      </c>
      <c r="E438" s="5" t="s">
        <v>68</v>
      </c>
      <c r="F438" s="5">
        <v>31</v>
      </c>
      <c r="G438" s="7"/>
      <c r="H438" s="7"/>
      <c r="I438" s="7"/>
      <c r="J438" s="7"/>
      <c r="K438" s="123" t="str">
        <f t="shared" si="6"/>
        <v xml:space="preserve"> 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>
      <c r="A439" s="4" t="s">
        <v>53</v>
      </c>
      <c r="B439" s="5">
        <v>144</v>
      </c>
      <c r="C439" s="5" t="s">
        <v>14</v>
      </c>
      <c r="D439" s="5">
        <v>195</v>
      </c>
      <c r="E439" s="5" t="s">
        <v>68</v>
      </c>
      <c r="F439" s="5">
        <v>31</v>
      </c>
      <c r="G439" s="7"/>
      <c r="H439" s="7"/>
      <c r="I439" s="7"/>
      <c r="J439" s="7"/>
      <c r="K439" s="123" t="str">
        <f t="shared" si="6"/>
        <v xml:space="preserve"> 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>
      <c r="A440" s="4" t="s">
        <v>53</v>
      </c>
      <c r="B440" s="5">
        <v>144</v>
      </c>
      <c r="C440" s="5" t="s">
        <v>15</v>
      </c>
      <c r="D440" s="5">
        <v>242</v>
      </c>
      <c r="E440" s="5" t="s">
        <v>68</v>
      </c>
      <c r="F440" s="5">
        <v>31</v>
      </c>
      <c r="G440" s="5">
        <v>293000</v>
      </c>
      <c r="H440" s="5">
        <v>295000</v>
      </c>
      <c r="I440" s="5">
        <v>295000</v>
      </c>
      <c r="J440" s="5">
        <v>295000</v>
      </c>
      <c r="K440" s="123">
        <f t="shared" si="6"/>
        <v>294500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>
      <c r="A441" s="4" t="s">
        <v>53</v>
      </c>
      <c r="B441" s="5">
        <v>144</v>
      </c>
      <c r="C441" s="5" t="s">
        <v>16</v>
      </c>
      <c r="D441" s="5">
        <v>201</v>
      </c>
      <c r="E441" s="5" t="s">
        <v>68</v>
      </c>
      <c r="F441" s="5">
        <v>31</v>
      </c>
      <c r="G441" s="7"/>
      <c r="H441" s="7"/>
      <c r="I441" s="7"/>
      <c r="J441" s="7"/>
      <c r="K441" s="123" t="str">
        <f t="shared" si="6"/>
        <v xml:space="preserve"> 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>
      <c r="A442" s="4" t="s">
        <v>53</v>
      </c>
      <c r="B442" s="5">
        <v>144</v>
      </c>
      <c r="C442" s="5" t="s">
        <v>17</v>
      </c>
      <c r="D442" s="5">
        <v>56</v>
      </c>
      <c r="E442" s="5" t="s">
        <v>68</v>
      </c>
      <c r="F442" s="5">
        <v>31</v>
      </c>
      <c r="G442" s="5">
        <v>1230000</v>
      </c>
      <c r="H442" s="5">
        <v>1664000</v>
      </c>
      <c r="I442" s="5">
        <v>1350000</v>
      </c>
      <c r="J442" s="5">
        <v>1400000</v>
      </c>
      <c r="K442" s="123">
        <f t="shared" si="6"/>
        <v>1411000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>
      <c r="A443" s="4" t="s">
        <v>53</v>
      </c>
      <c r="B443" s="5">
        <v>144</v>
      </c>
      <c r="C443" s="5" t="s">
        <v>18</v>
      </c>
      <c r="D443" s="5">
        <v>79</v>
      </c>
      <c r="E443" s="5" t="s">
        <v>68</v>
      </c>
      <c r="F443" s="5">
        <v>31</v>
      </c>
      <c r="G443" s="5">
        <v>28000</v>
      </c>
      <c r="H443" s="5">
        <v>57000</v>
      </c>
      <c r="I443" s="5">
        <v>58000</v>
      </c>
      <c r="J443" s="5">
        <v>60000</v>
      </c>
      <c r="K443" s="123">
        <f t="shared" si="6"/>
        <v>50750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>
      <c r="A444" s="4" t="s">
        <v>53</v>
      </c>
      <c r="B444" s="5">
        <v>144</v>
      </c>
      <c r="C444" s="5" t="s">
        <v>19</v>
      </c>
      <c r="D444" s="5">
        <v>197</v>
      </c>
      <c r="E444" s="5" t="s">
        <v>68</v>
      </c>
      <c r="F444" s="5">
        <v>31</v>
      </c>
      <c r="G444" s="7"/>
      <c r="H444" s="7"/>
      <c r="I444" s="7"/>
      <c r="J444" s="7"/>
      <c r="K444" s="123" t="str">
        <f t="shared" si="6"/>
        <v xml:space="preserve"> 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>
      <c r="A445" s="4" t="s">
        <v>53</v>
      </c>
      <c r="B445" s="5">
        <v>144</v>
      </c>
      <c r="C445" s="5" t="s">
        <v>20</v>
      </c>
      <c r="D445" s="5">
        <v>489</v>
      </c>
      <c r="E445" s="5" t="s">
        <v>68</v>
      </c>
      <c r="F445" s="5">
        <v>31</v>
      </c>
      <c r="G445" s="7"/>
      <c r="H445" s="7"/>
      <c r="I445" s="7"/>
      <c r="J445" s="7"/>
      <c r="K445" s="123" t="str">
        <f t="shared" si="6"/>
        <v xml:space="preserve"> </v>
      </c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>
      <c r="A446" s="4" t="s">
        <v>53</v>
      </c>
      <c r="B446" s="5">
        <v>144</v>
      </c>
      <c r="C446" s="5" t="s">
        <v>21</v>
      </c>
      <c r="D446" s="5">
        <v>27</v>
      </c>
      <c r="E446" s="5" t="s">
        <v>68</v>
      </c>
      <c r="F446" s="5">
        <v>31</v>
      </c>
      <c r="G446" s="5">
        <v>70000</v>
      </c>
      <c r="H446" s="5">
        <v>110000</v>
      </c>
      <c r="I446" s="5">
        <v>115000</v>
      </c>
      <c r="J446" s="5">
        <v>110000</v>
      </c>
      <c r="K446" s="123">
        <f t="shared" si="6"/>
        <v>101250</v>
      </c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>
      <c r="A447" s="4" t="s">
        <v>53</v>
      </c>
      <c r="B447" s="5">
        <v>144</v>
      </c>
      <c r="C447" s="5" t="s">
        <v>22</v>
      </c>
      <c r="D447" s="5">
        <v>83</v>
      </c>
      <c r="E447" s="5" t="s">
        <v>68</v>
      </c>
      <c r="F447" s="5">
        <v>31</v>
      </c>
      <c r="G447" s="5">
        <v>210000</v>
      </c>
      <c r="H447" s="5">
        <v>406000</v>
      </c>
      <c r="I447" s="5">
        <v>300000</v>
      </c>
      <c r="J447" s="5">
        <v>320000</v>
      </c>
      <c r="K447" s="123">
        <f t="shared" si="6"/>
        <v>309000</v>
      </c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>
      <c r="A448" s="4" t="s">
        <v>53</v>
      </c>
      <c r="B448" s="5">
        <v>144</v>
      </c>
      <c r="C448" s="5" t="s">
        <v>23</v>
      </c>
      <c r="D448" s="5">
        <v>122</v>
      </c>
      <c r="E448" s="5" t="s">
        <v>68</v>
      </c>
      <c r="F448" s="5">
        <v>31</v>
      </c>
      <c r="G448" s="5">
        <v>125000</v>
      </c>
      <c r="H448" s="5">
        <v>128000</v>
      </c>
      <c r="I448" s="5">
        <v>120000</v>
      </c>
      <c r="J448" s="5">
        <v>125000</v>
      </c>
      <c r="K448" s="123">
        <f t="shared" si="6"/>
        <v>124500</v>
      </c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>
      <c r="A449" s="4" t="s">
        <v>53</v>
      </c>
      <c r="B449" s="5">
        <v>144</v>
      </c>
      <c r="C449" s="5" t="s">
        <v>24</v>
      </c>
      <c r="D449" s="5">
        <v>15</v>
      </c>
      <c r="E449" s="5" t="s">
        <v>68</v>
      </c>
      <c r="F449" s="5">
        <v>31</v>
      </c>
      <c r="G449" s="5">
        <v>1900</v>
      </c>
      <c r="H449" s="5">
        <v>1900</v>
      </c>
      <c r="I449" s="5">
        <v>2000</v>
      </c>
      <c r="J449" s="5">
        <v>2000</v>
      </c>
      <c r="K449" s="123">
        <f t="shared" si="6"/>
        <v>1950</v>
      </c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>
      <c r="A450" s="4" t="s">
        <v>53</v>
      </c>
      <c r="B450" s="5">
        <v>144</v>
      </c>
      <c r="C450" s="5" t="s">
        <v>25</v>
      </c>
      <c r="D450" s="5">
        <v>137</v>
      </c>
      <c r="E450" s="5" t="s">
        <v>68</v>
      </c>
      <c r="F450" s="5">
        <v>31</v>
      </c>
      <c r="G450" s="7"/>
      <c r="H450" s="7"/>
      <c r="I450" s="7"/>
      <c r="J450" s="7"/>
      <c r="K450" s="123" t="str">
        <f t="shared" si="6"/>
        <v xml:space="preserve"> </v>
      </c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>
      <c r="A451" s="4" t="s">
        <v>54</v>
      </c>
      <c r="B451" s="5">
        <v>147</v>
      </c>
      <c r="C451" s="5" t="s">
        <v>7</v>
      </c>
      <c r="D451" s="5">
        <v>486</v>
      </c>
      <c r="E451" s="5" t="s">
        <v>68</v>
      </c>
      <c r="F451" s="5">
        <v>31</v>
      </c>
      <c r="G451" s="7"/>
      <c r="H451" s="7"/>
      <c r="I451" s="7"/>
      <c r="J451" s="7"/>
      <c r="K451" s="123" t="str">
        <f t="shared" si="6"/>
        <v xml:space="preserve"> </v>
      </c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>
      <c r="A452" s="4" t="s">
        <v>54</v>
      </c>
      <c r="B452" s="5">
        <v>147</v>
      </c>
      <c r="C452" s="5" t="s">
        <v>10</v>
      </c>
      <c r="D452" s="5">
        <v>176</v>
      </c>
      <c r="E452" s="5" t="s">
        <v>68</v>
      </c>
      <c r="F452" s="5">
        <v>31</v>
      </c>
      <c r="G452" s="7"/>
      <c r="H452" s="7"/>
      <c r="I452" s="7"/>
      <c r="J452" s="7"/>
      <c r="K452" s="123" t="str">
        <f t="shared" ref="K452:K515" si="7">IF(ISERROR(AVERAGE(G452:J452))," ",AVERAGE(G452:J452))</f>
        <v xml:space="preserve"> </v>
      </c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>
      <c r="A453" s="4" t="s">
        <v>54</v>
      </c>
      <c r="B453" s="5">
        <v>147</v>
      </c>
      <c r="C453" s="5" t="s">
        <v>12</v>
      </c>
      <c r="D453" s="5">
        <v>125</v>
      </c>
      <c r="E453" s="5" t="s">
        <v>68</v>
      </c>
      <c r="F453" s="5">
        <v>31</v>
      </c>
      <c r="G453" s="7"/>
      <c r="H453" s="7"/>
      <c r="I453" s="7"/>
      <c r="J453" s="7"/>
      <c r="K453" s="123" t="str">
        <f t="shared" si="7"/>
        <v xml:space="preserve"> </v>
      </c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>
      <c r="A454" s="4" t="s">
        <v>54</v>
      </c>
      <c r="B454" s="5">
        <v>147</v>
      </c>
      <c r="C454" s="5" t="s">
        <v>13</v>
      </c>
      <c r="D454" s="5">
        <v>191</v>
      </c>
      <c r="E454" s="5" t="s">
        <v>68</v>
      </c>
      <c r="F454" s="5">
        <v>31</v>
      </c>
      <c r="G454" s="7"/>
      <c r="H454" s="7"/>
      <c r="I454" s="7"/>
      <c r="J454" s="7"/>
      <c r="K454" s="123" t="str">
        <f t="shared" si="7"/>
        <v xml:space="preserve"> </v>
      </c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>
      <c r="A455" s="4" t="s">
        <v>54</v>
      </c>
      <c r="B455" s="5">
        <v>147</v>
      </c>
      <c r="C455" s="5" t="s">
        <v>14</v>
      </c>
      <c r="D455" s="5">
        <v>195</v>
      </c>
      <c r="E455" s="5" t="s">
        <v>68</v>
      </c>
      <c r="F455" s="5">
        <v>31</v>
      </c>
      <c r="G455" s="7"/>
      <c r="H455" s="7"/>
      <c r="I455" s="7"/>
      <c r="J455" s="7"/>
      <c r="K455" s="123" t="str">
        <f t="shared" si="7"/>
        <v xml:space="preserve"> </v>
      </c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>
      <c r="A456" s="4" t="s">
        <v>54</v>
      </c>
      <c r="B456" s="5">
        <v>147</v>
      </c>
      <c r="C456" s="5" t="s">
        <v>15</v>
      </c>
      <c r="D456" s="5">
        <v>242</v>
      </c>
      <c r="E456" s="5" t="s">
        <v>68</v>
      </c>
      <c r="F456" s="5">
        <v>31</v>
      </c>
      <c r="G456" s="5">
        <v>550</v>
      </c>
      <c r="H456" s="5">
        <v>650</v>
      </c>
      <c r="I456" s="5">
        <v>650</v>
      </c>
      <c r="J456" s="5">
        <v>650</v>
      </c>
      <c r="K456" s="123">
        <f t="shared" si="7"/>
        <v>625</v>
      </c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>
      <c r="A457" s="4" t="s">
        <v>54</v>
      </c>
      <c r="B457" s="5">
        <v>147</v>
      </c>
      <c r="C457" s="5" t="s">
        <v>16</v>
      </c>
      <c r="D457" s="5">
        <v>201</v>
      </c>
      <c r="E457" s="5" t="s">
        <v>68</v>
      </c>
      <c r="F457" s="5">
        <v>31</v>
      </c>
      <c r="G457" s="7"/>
      <c r="H457" s="7"/>
      <c r="I457" s="7"/>
      <c r="J457" s="7"/>
      <c r="K457" s="123" t="str">
        <f t="shared" si="7"/>
        <v xml:space="preserve"> </v>
      </c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>
      <c r="A458" s="4" t="s">
        <v>54</v>
      </c>
      <c r="B458" s="5">
        <v>147</v>
      </c>
      <c r="C458" s="5" t="s">
        <v>17</v>
      </c>
      <c r="D458" s="5">
        <v>56</v>
      </c>
      <c r="E458" s="5" t="s">
        <v>68</v>
      </c>
      <c r="F458" s="5">
        <v>31</v>
      </c>
      <c r="G458" s="5">
        <v>18014</v>
      </c>
      <c r="H458" s="5">
        <v>28904</v>
      </c>
      <c r="I458" s="5">
        <v>28000</v>
      </c>
      <c r="J458" s="5">
        <v>28000</v>
      </c>
      <c r="K458" s="123">
        <f t="shared" si="7"/>
        <v>25729.5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>
      <c r="A459" s="4" t="s">
        <v>54</v>
      </c>
      <c r="B459" s="5">
        <v>147</v>
      </c>
      <c r="C459" s="5" t="s">
        <v>18</v>
      </c>
      <c r="D459" s="5">
        <v>79</v>
      </c>
      <c r="E459" s="5" t="s">
        <v>68</v>
      </c>
      <c r="F459" s="5">
        <v>31</v>
      </c>
      <c r="G459" s="5">
        <v>236100</v>
      </c>
      <c r="H459" s="5">
        <v>245800</v>
      </c>
      <c r="I459" s="5">
        <v>245000</v>
      </c>
      <c r="J459" s="5">
        <v>245000</v>
      </c>
      <c r="K459" s="123">
        <f t="shared" si="7"/>
        <v>242975</v>
      </c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>
      <c r="A460" s="4" t="s">
        <v>54</v>
      </c>
      <c r="B460" s="5">
        <v>147</v>
      </c>
      <c r="C460" s="5" t="s">
        <v>19</v>
      </c>
      <c r="D460" s="5">
        <v>197</v>
      </c>
      <c r="E460" s="5" t="s">
        <v>68</v>
      </c>
      <c r="F460" s="5">
        <v>31</v>
      </c>
      <c r="G460" s="7"/>
      <c r="H460" s="7"/>
      <c r="I460" s="7"/>
      <c r="J460" s="7"/>
      <c r="K460" s="123" t="str">
        <f t="shared" si="7"/>
        <v xml:space="preserve"> </v>
      </c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>
      <c r="A461" s="4" t="s">
        <v>54</v>
      </c>
      <c r="B461" s="5">
        <v>147</v>
      </c>
      <c r="C461" s="5" t="s">
        <v>20</v>
      </c>
      <c r="D461" s="5">
        <v>489</v>
      </c>
      <c r="E461" s="5" t="s">
        <v>68</v>
      </c>
      <c r="F461" s="5">
        <v>31</v>
      </c>
      <c r="G461" s="7"/>
      <c r="H461" s="7"/>
      <c r="I461" s="7"/>
      <c r="J461" s="7"/>
      <c r="K461" s="123" t="str">
        <f t="shared" si="7"/>
        <v xml:space="preserve"> </v>
      </c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>
      <c r="A462" s="4" t="s">
        <v>54</v>
      </c>
      <c r="B462" s="5">
        <v>147</v>
      </c>
      <c r="C462" s="5" t="s">
        <v>21</v>
      </c>
      <c r="D462" s="5">
        <v>27</v>
      </c>
      <c r="E462" s="5" t="s">
        <v>68</v>
      </c>
      <c r="F462" s="5">
        <v>31</v>
      </c>
      <c r="G462" s="7"/>
      <c r="H462" s="7"/>
      <c r="I462" s="7"/>
      <c r="J462" s="7"/>
      <c r="K462" s="123" t="str">
        <f t="shared" si="7"/>
        <v xml:space="preserve"> </v>
      </c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>
      <c r="A463" s="4" t="s">
        <v>54</v>
      </c>
      <c r="B463" s="5">
        <v>147</v>
      </c>
      <c r="C463" s="5" t="s">
        <v>22</v>
      </c>
      <c r="D463" s="5">
        <v>83</v>
      </c>
      <c r="E463" s="5" t="s">
        <v>68</v>
      </c>
      <c r="F463" s="5">
        <v>31</v>
      </c>
      <c r="G463" s="5">
        <v>25000</v>
      </c>
      <c r="H463" s="5">
        <v>32000</v>
      </c>
      <c r="I463" s="5">
        <v>32000</v>
      </c>
      <c r="J463" s="5">
        <v>32000</v>
      </c>
      <c r="K463" s="123">
        <f t="shared" si="7"/>
        <v>30250</v>
      </c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>
      <c r="A464" s="4" t="s">
        <v>54</v>
      </c>
      <c r="B464" s="5">
        <v>147</v>
      </c>
      <c r="C464" s="5" t="s">
        <v>23</v>
      </c>
      <c r="D464" s="5">
        <v>122</v>
      </c>
      <c r="E464" s="5" t="s">
        <v>68</v>
      </c>
      <c r="F464" s="5">
        <v>31</v>
      </c>
      <c r="G464" s="7"/>
      <c r="H464" s="7"/>
      <c r="I464" s="7"/>
      <c r="J464" s="7"/>
      <c r="K464" s="123" t="str">
        <f t="shared" si="7"/>
        <v xml:space="preserve"> </v>
      </c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>
      <c r="A465" s="4" t="s">
        <v>54</v>
      </c>
      <c r="B465" s="5">
        <v>147</v>
      </c>
      <c r="C465" s="5" t="s">
        <v>24</v>
      </c>
      <c r="D465" s="5">
        <v>15</v>
      </c>
      <c r="E465" s="5" t="s">
        <v>68</v>
      </c>
      <c r="F465" s="5">
        <v>31</v>
      </c>
      <c r="G465" s="5">
        <v>2434</v>
      </c>
      <c r="H465" s="5">
        <v>2168</v>
      </c>
      <c r="I465" s="5">
        <v>2200</v>
      </c>
      <c r="J465" s="5">
        <v>2200</v>
      </c>
      <c r="K465" s="123">
        <f t="shared" si="7"/>
        <v>2250.5</v>
      </c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>
      <c r="A466" s="4" t="s">
        <v>54</v>
      </c>
      <c r="B466" s="5">
        <v>147</v>
      </c>
      <c r="C466" s="5" t="s">
        <v>25</v>
      </c>
      <c r="D466" s="5">
        <v>137</v>
      </c>
      <c r="E466" s="5" t="s">
        <v>68</v>
      </c>
      <c r="F466" s="5">
        <v>31</v>
      </c>
      <c r="G466" s="7"/>
      <c r="H466" s="7"/>
      <c r="I466" s="7"/>
      <c r="J466" s="7"/>
      <c r="K466" s="123" t="str">
        <f t="shared" si="7"/>
        <v xml:space="preserve"> </v>
      </c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>
      <c r="A467" s="4" t="s">
        <v>55</v>
      </c>
      <c r="B467" s="5">
        <v>158</v>
      </c>
      <c r="C467" s="5" t="s">
        <v>7</v>
      </c>
      <c r="D467" s="5">
        <v>486</v>
      </c>
      <c r="E467" s="5" t="s">
        <v>68</v>
      </c>
      <c r="F467" s="5">
        <v>31</v>
      </c>
      <c r="G467" s="7"/>
      <c r="H467" s="7"/>
      <c r="I467" s="7"/>
      <c r="J467" s="7"/>
      <c r="K467" s="123" t="str">
        <f t="shared" si="7"/>
        <v xml:space="preserve"> </v>
      </c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>
      <c r="A468" s="4" t="s">
        <v>55</v>
      </c>
      <c r="B468" s="5">
        <v>158</v>
      </c>
      <c r="C468" s="5" t="s">
        <v>10</v>
      </c>
      <c r="D468" s="5">
        <v>176</v>
      </c>
      <c r="E468" s="5" t="s">
        <v>68</v>
      </c>
      <c r="F468" s="5">
        <v>31</v>
      </c>
      <c r="G468" s="5">
        <v>18000</v>
      </c>
      <c r="H468" s="5">
        <v>18000</v>
      </c>
      <c r="I468" s="5">
        <v>18000</v>
      </c>
      <c r="J468" s="5">
        <v>18000</v>
      </c>
      <c r="K468" s="123">
        <f t="shared" si="7"/>
        <v>18000</v>
      </c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>
      <c r="A469" s="4" t="s">
        <v>55</v>
      </c>
      <c r="B469" s="5">
        <v>158</v>
      </c>
      <c r="C469" s="5" t="s">
        <v>12</v>
      </c>
      <c r="D469" s="5">
        <v>125</v>
      </c>
      <c r="E469" s="5" t="s">
        <v>68</v>
      </c>
      <c r="F469" s="5">
        <v>31</v>
      </c>
      <c r="G469" s="5">
        <v>5400</v>
      </c>
      <c r="H469" s="5">
        <v>6300</v>
      </c>
      <c r="I469" s="5">
        <v>6600</v>
      </c>
      <c r="J469" s="5">
        <v>5000</v>
      </c>
      <c r="K469" s="123">
        <f t="shared" si="7"/>
        <v>5825</v>
      </c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>
      <c r="A470" s="4" t="s">
        <v>55</v>
      </c>
      <c r="B470" s="5">
        <v>158</v>
      </c>
      <c r="C470" s="5" t="s">
        <v>13</v>
      </c>
      <c r="D470" s="5">
        <v>191</v>
      </c>
      <c r="E470" s="5" t="s">
        <v>68</v>
      </c>
      <c r="F470" s="5">
        <v>31</v>
      </c>
      <c r="G470" s="5">
        <v>310</v>
      </c>
      <c r="H470" s="5">
        <v>330</v>
      </c>
      <c r="I470" s="5">
        <v>330</v>
      </c>
      <c r="J470" s="5">
        <v>330</v>
      </c>
      <c r="K470" s="123">
        <f t="shared" si="7"/>
        <v>325</v>
      </c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>
      <c r="A471" s="4" t="s">
        <v>55</v>
      </c>
      <c r="B471" s="5">
        <v>158</v>
      </c>
      <c r="C471" s="5" t="s">
        <v>14</v>
      </c>
      <c r="D471" s="5">
        <v>195</v>
      </c>
      <c r="E471" s="5" t="s">
        <v>68</v>
      </c>
      <c r="F471" s="5">
        <v>31</v>
      </c>
      <c r="G471" s="5">
        <v>3464300</v>
      </c>
      <c r="H471" s="5">
        <v>4164800</v>
      </c>
      <c r="I471" s="5">
        <v>4809800</v>
      </c>
      <c r="J471" s="5">
        <v>5294700</v>
      </c>
      <c r="K471" s="123">
        <f t="shared" si="7"/>
        <v>4433400</v>
      </c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>
      <c r="A472" s="4" t="s">
        <v>55</v>
      </c>
      <c r="B472" s="5">
        <v>158</v>
      </c>
      <c r="C472" s="5" t="s">
        <v>15</v>
      </c>
      <c r="D472" s="5">
        <v>242</v>
      </c>
      <c r="E472" s="5" t="s">
        <v>68</v>
      </c>
      <c r="F472" s="5">
        <v>31</v>
      </c>
      <c r="G472" s="5">
        <v>308800</v>
      </c>
      <c r="H472" s="5">
        <v>330000</v>
      </c>
      <c r="I472" s="5">
        <v>375318</v>
      </c>
      <c r="J472" s="5">
        <v>675477</v>
      </c>
      <c r="K472" s="123">
        <f t="shared" si="7"/>
        <v>422398.75</v>
      </c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>
      <c r="A473" s="4" t="s">
        <v>55</v>
      </c>
      <c r="B473" s="5">
        <v>158</v>
      </c>
      <c r="C473" s="5" t="s">
        <v>16</v>
      </c>
      <c r="D473" s="5">
        <v>201</v>
      </c>
      <c r="E473" s="5" t="s">
        <v>68</v>
      </c>
      <c r="F473" s="5">
        <v>31</v>
      </c>
      <c r="G473" s="7"/>
      <c r="H473" s="7"/>
      <c r="I473" s="7"/>
      <c r="J473" s="7"/>
      <c r="K473" s="123" t="str">
        <f t="shared" si="7"/>
        <v xml:space="preserve"> </v>
      </c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>
      <c r="A474" s="4" t="s">
        <v>55</v>
      </c>
      <c r="B474" s="5">
        <v>158</v>
      </c>
      <c r="C474" s="5" t="s">
        <v>17</v>
      </c>
      <c r="D474" s="5">
        <v>56</v>
      </c>
      <c r="E474" s="5" t="s">
        <v>68</v>
      </c>
      <c r="F474" s="5">
        <v>31</v>
      </c>
      <c r="G474" s="5">
        <v>1100</v>
      </c>
      <c r="H474" s="5">
        <v>2900</v>
      </c>
      <c r="I474" s="5">
        <v>17800</v>
      </c>
      <c r="J474" s="5">
        <v>6400</v>
      </c>
      <c r="K474" s="123">
        <f t="shared" si="7"/>
        <v>7050</v>
      </c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>
      <c r="A475" s="4" t="s">
        <v>55</v>
      </c>
      <c r="B475" s="5">
        <v>158</v>
      </c>
      <c r="C475" s="5" t="s">
        <v>18</v>
      </c>
      <c r="D475" s="5">
        <v>79</v>
      </c>
      <c r="E475" s="5" t="s">
        <v>68</v>
      </c>
      <c r="F475" s="5">
        <v>31</v>
      </c>
      <c r="G475" s="5">
        <v>5893900</v>
      </c>
      <c r="H475" s="5">
        <v>6229948</v>
      </c>
      <c r="I475" s="5">
        <v>6170179</v>
      </c>
      <c r="J475" s="5">
        <v>6828900</v>
      </c>
      <c r="K475" s="123">
        <f t="shared" si="7"/>
        <v>6280731.75</v>
      </c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>
      <c r="A476" s="4" t="s">
        <v>55</v>
      </c>
      <c r="B476" s="5">
        <v>158</v>
      </c>
      <c r="C476" s="5" t="s">
        <v>19</v>
      </c>
      <c r="D476" s="5">
        <v>197</v>
      </c>
      <c r="E476" s="5" t="s">
        <v>68</v>
      </c>
      <c r="F476" s="5">
        <v>31</v>
      </c>
      <c r="G476" s="7"/>
      <c r="H476" s="7"/>
      <c r="I476" s="7"/>
      <c r="J476" s="7"/>
      <c r="K476" s="123" t="str">
        <f t="shared" si="7"/>
        <v xml:space="preserve"> </v>
      </c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>
      <c r="A477" s="4" t="s">
        <v>55</v>
      </c>
      <c r="B477" s="5">
        <v>158</v>
      </c>
      <c r="C477" s="5" t="s">
        <v>20</v>
      </c>
      <c r="D477" s="5">
        <v>489</v>
      </c>
      <c r="E477" s="5" t="s">
        <v>68</v>
      </c>
      <c r="F477" s="5">
        <v>31</v>
      </c>
      <c r="G477" s="7"/>
      <c r="H477" s="7"/>
      <c r="I477" s="7"/>
      <c r="J477" s="7"/>
      <c r="K477" s="123" t="str">
        <f t="shared" si="7"/>
        <v xml:space="preserve"> </v>
      </c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>
      <c r="A478" s="4" t="s">
        <v>55</v>
      </c>
      <c r="B478" s="5">
        <v>158</v>
      </c>
      <c r="C478" s="5" t="s">
        <v>21</v>
      </c>
      <c r="D478" s="5">
        <v>27</v>
      </c>
      <c r="E478" s="5" t="s">
        <v>68</v>
      </c>
      <c r="F478" s="5">
        <v>31</v>
      </c>
      <c r="G478" s="5">
        <v>15110</v>
      </c>
      <c r="H478" s="5">
        <v>21136</v>
      </c>
      <c r="I478" s="5">
        <v>22435</v>
      </c>
      <c r="J478" s="5">
        <v>17747</v>
      </c>
      <c r="K478" s="123">
        <f t="shared" si="7"/>
        <v>19107</v>
      </c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>
      <c r="A479" s="4" t="s">
        <v>55</v>
      </c>
      <c r="B479" s="5">
        <v>158</v>
      </c>
      <c r="C479" s="5" t="s">
        <v>22</v>
      </c>
      <c r="D479" s="5">
        <v>83</v>
      </c>
      <c r="E479" s="5" t="s">
        <v>68</v>
      </c>
      <c r="F479" s="5">
        <v>31</v>
      </c>
      <c r="G479" s="5">
        <v>2476600</v>
      </c>
      <c r="H479" s="5">
        <v>2682362</v>
      </c>
      <c r="I479" s="5">
        <v>2838847</v>
      </c>
      <c r="J479" s="5">
        <v>3055300</v>
      </c>
      <c r="K479" s="123">
        <f t="shared" si="7"/>
        <v>2763277.25</v>
      </c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>
      <c r="A480" s="4" t="s">
        <v>55</v>
      </c>
      <c r="B480" s="5">
        <v>158</v>
      </c>
      <c r="C480" s="5" t="s">
        <v>23</v>
      </c>
      <c r="D480" s="5">
        <v>122</v>
      </c>
      <c r="E480" s="5" t="s">
        <v>68</v>
      </c>
      <c r="F480" s="5">
        <v>31</v>
      </c>
      <c r="G480" s="5">
        <v>3100</v>
      </c>
      <c r="H480" s="5">
        <v>5700</v>
      </c>
      <c r="I480" s="5">
        <v>7700</v>
      </c>
      <c r="J480" s="5">
        <v>3439</v>
      </c>
      <c r="K480" s="123">
        <f t="shared" si="7"/>
        <v>4984.75</v>
      </c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>
      <c r="A481" s="4" t="s">
        <v>55</v>
      </c>
      <c r="B481" s="5">
        <v>158</v>
      </c>
      <c r="C481" s="5" t="s">
        <v>24</v>
      </c>
      <c r="D481" s="5">
        <v>15</v>
      </c>
      <c r="E481" s="5" t="s">
        <v>68</v>
      </c>
      <c r="F481" s="5">
        <v>31</v>
      </c>
      <c r="G481" s="5">
        <v>5800</v>
      </c>
      <c r="H481" s="5">
        <v>5200</v>
      </c>
      <c r="I481" s="5">
        <v>6000</v>
      </c>
      <c r="J481" s="5">
        <v>5700</v>
      </c>
      <c r="K481" s="123">
        <f t="shared" si="7"/>
        <v>5675</v>
      </c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>
      <c r="A482" s="4" t="s">
        <v>55</v>
      </c>
      <c r="B482" s="5">
        <v>158</v>
      </c>
      <c r="C482" s="5" t="s">
        <v>25</v>
      </c>
      <c r="D482" s="5">
        <v>137</v>
      </c>
      <c r="E482" s="5" t="s">
        <v>68</v>
      </c>
      <c r="F482" s="5">
        <v>31</v>
      </c>
      <c r="G482" s="7"/>
      <c r="H482" s="7"/>
      <c r="I482" s="7"/>
      <c r="J482" s="7"/>
      <c r="K482" s="123" t="str">
        <f t="shared" si="7"/>
        <v xml:space="preserve"> </v>
      </c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>
      <c r="A483" s="4" t="s">
        <v>56</v>
      </c>
      <c r="B483" s="5">
        <v>159</v>
      </c>
      <c r="C483" s="5" t="s">
        <v>7</v>
      </c>
      <c r="D483" s="5">
        <v>486</v>
      </c>
      <c r="E483" s="5" t="s">
        <v>68</v>
      </c>
      <c r="F483" s="5">
        <v>31</v>
      </c>
      <c r="G483" s="7"/>
      <c r="H483" s="7"/>
      <c r="I483" s="7"/>
      <c r="J483" s="7"/>
      <c r="K483" s="123" t="str">
        <f t="shared" si="7"/>
        <v xml:space="preserve"> </v>
      </c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>
      <c r="A484" s="4" t="s">
        <v>56</v>
      </c>
      <c r="B484" s="5">
        <v>159</v>
      </c>
      <c r="C484" s="5" t="s">
        <v>10</v>
      </c>
      <c r="D484" s="5">
        <v>176</v>
      </c>
      <c r="E484" s="5" t="s">
        <v>68</v>
      </c>
      <c r="F484" s="5">
        <v>31</v>
      </c>
      <c r="G484" s="7"/>
      <c r="H484" s="7"/>
      <c r="I484" s="7"/>
      <c r="J484" s="7"/>
      <c r="K484" s="123" t="str">
        <f t="shared" si="7"/>
        <v xml:space="preserve"> </v>
      </c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>
      <c r="A485" s="4" t="s">
        <v>56</v>
      </c>
      <c r="B485" s="5">
        <v>159</v>
      </c>
      <c r="C485" s="5" t="s">
        <v>12</v>
      </c>
      <c r="D485" s="5">
        <v>125</v>
      </c>
      <c r="E485" s="5" t="s">
        <v>68</v>
      </c>
      <c r="F485" s="5">
        <v>31</v>
      </c>
      <c r="G485" s="5">
        <v>3782000</v>
      </c>
      <c r="H485" s="5">
        <v>3810000</v>
      </c>
      <c r="I485" s="5">
        <v>3875000</v>
      </c>
      <c r="J485" s="5">
        <v>3778000</v>
      </c>
      <c r="K485" s="123">
        <f t="shared" si="7"/>
        <v>3811250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>
      <c r="A486" s="4" t="s">
        <v>56</v>
      </c>
      <c r="B486" s="5">
        <v>159</v>
      </c>
      <c r="C486" s="5" t="s">
        <v>13</v>
      </c>
      <c r="D486" s="5">
        <v>191</v>
      </c>
      <c r="E486" s="5" t="s">
        <v>68</v>
      </c>
      <c r="F486" s="5">
        <v>31</v>
      </c>
      <c r="G486" s="7"/>
      <c r="H486" s="7"/>
      <c r="I486" s="7"/>
      <c r="J486" s="7"/>
      <c r="K486" s="123" t="str">
        <f t="shared" si="7"/>
        <v xml:space="preserve"> 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>
      <c r="A487" s="4" t="s">
        <v>56</v>
      </c>
      <c r="B487" s="5">
        <v>159</v>
      </c>
      <c r="C487" s="5" t="s">
        <v>14</v>
      </c>
      <c r="D487" s="5">
        <v>195</v>
      </c>
      <c r="E487" s="5" t="s">
        <v>68</v>
      </c>
      <c r="F487" s="5">
        <v>31</v>
      </c>
      <c r="G487" s="5">
        <v>4140000</v>
      </c>
      <c r="H487" s="5">
        <v>4406000</v>
      </c>
      <c r="I487" s="5">
        <v>4491000</v>
      </c>
      <c r="J487" s="5">
        <v>4289000</v>
      </c>
      <c r="K487" s="123">
        <f t="shared" si="7"/>
        <v>4331500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>
      <c r="A488" s="4" t="s">
        <v>56</v>
      </c>
      <c r="B488" s="5">
        <v>159</v>
      </c>
      <c r="C488" s="5" t="s">
        <v>15</v>
      </c>
      <c r="D488" s="5">
        <v>242</v>
      </c>
      <c r="E488" s="5" t="s">
        <v>68</v>
      </c>
      <c r="F488" s="5">
        <v>31</v>
      </c>
      <c r="G488" s="5">
        <v>2187000</v>
      </c>
      <c r="H488" s="5">
        <v>2224000</v>
      </c>
      <c r="I488" s="5">
        <v>2230000</v>
      </c>
      <c r="J488" s="5">
        <v>2300000</v>
      </c>
      <c r="K488" s="123">
        <f t="shared" si="7"/>
        <v>2235250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>
      <c r="A489" s="4" t="s">
        <v>56</v>
      </c>
      <c r="B489" s="5">
        <v>159</v>
      </c>
      <c r="C489" s="5" t="s">
        <v>16</v>
      </c>
      <c r="D489" s="5">
        <v>201</v>
      </c>
      <c r="E489" s="5" t="s">
        <v>68</v>
      </c>
      <c r="F489" s="5">
        <v>31</v>
      </c>
      <c r="G489" s="7"/>
      <c r="H489" s="7"/>
      <c r="I489" s="7"/>
      <c r="J489" s="7"/>
      <c r="K489" s="123" t="str">
        <f t="shared" si="7"/>
        <v xml:space="preserve"> 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>
      <c r="A490" s="4" t="s">
        <v>56</v>
      </c>
      <c r="B490" s="5">
        <v>159</v>
      </c>
      <c r="C490" s="5" t="s">
        <v>17</v>
      </c>
      <c r="D490" s="5">
        <v>56</v>
      </c>
      <c r="E490" s="5" t="s">
        <v>68</v>
      </c>
      <c r="F490" s="5">
        <v>31</v>
      </c>
      <c r="G490" s="5">
        <v>3589000</v>
      </c>
      <c r="H490" s="5">
        <v>3905000</v>
      </c>
      <c r="I490" s="5">
        <v>3944000</v>
      </c>
      <c r="J490" s="5">
        <v>3845000</v>
      </c>
      <c r="K490" s="123">
        <f t="shared" si="7"/>
        <v>3820750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>
      <c r="A491" s="4" t="s">
        <v>56</v>
      </c>
      <c r="B491" s="5">
        <v>159</v>
      </c>
      <c r="C491" s="5" t="s">
        <v>18</v>
      </c>
      <c r="D491" s="5">
        <v>79</v>
      </c>
      <c r="E491" s="5" t="s">
        <v>68</v>
      </c>
      <c r="F491" s="5">
        <v>31</v>
      </c>
      <c r="G491" s="5">
        <v>4685000</v>
      </c>
      <c r="H491" s="5">
        <v>4971000</v>
      </c>
      <c r="I491" s="5">
        <v>5056000</v>
      </c>
      <c r="J491" s="5">
        <v>4904000</v>
      </c>
      <c r="K491" s="123">
        <f t="shared" si="7"/>
        <v>4904000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>
      <c r="A492" s="4" t="s">
        <v>56</v>
      </c>
      <c r="B492" s="5">
        <v>159</v>
      </c>
      <c r="C492" s="5" t="s">
        <v>19</v>
      </c>
      <c r="D492" s="5">
        <v>197</v>
      </c>
      <c r="E492" s="5" t="s">
        <v>68</v>
      </c>
      <c r="F492" s="5">
        <v>31</v>
      </c>
      <c r="G492" s="7"/>
      <c r="H492" s="7"/>
      <c r="I492" s="7"/>
      <c r="J492" s="7"/>
      <c r="K492" s="123" t="str">
        <f t="shared" si="7"/>
        <v xml:space="preserve"> 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>
      <c r="A493" s="4" t="s">
        <v>56</v>
      </c>
      <c r="B493" s="5">
        <v>159</v>
      </c>
      <c r="C493" s="5" t="s">
        <v>20</v>
      </c>
      <c r="D493" s="5">
        <v>489</v>
      </c>
      <c r="E493" s="5" t="s">
        <v>68</v>
      </c>
      <c r="F493" s="5">
        <v>31</v>
      </c>
      <c r="G493" s="5">
        <v>447000</v>
      </c>
      <c r="H493" s="5">
        <v>457000</v>
      </c>
      <c r="I493" s="5">
        <v>474000</v>
      </c>
      <c r="J493" s="5">
        <v>462000</v>
      </c>
      <c r="K493" s="123">
        <f t="shared" si="7"/>
        <v>460000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>
      <c r="A494" s="4" t="s">
        <v>56</v>
      </c>
      <c r="B494" s="5">
        <v>159</v>
      </c>
      <c r="C494" s="5" t="s">
        <v>21</v>
      </c>
      <c r="D494" s="5">
        <v>27</v>
      </c>
      <c r="E494" s="5" t="s">
        <v>68</v>
      </c>
      <c r="F494" s="5">
        <v>31</v>
      </c>
      <c r="G494" s="5">
        <v>2494000</v>
      </c>
      <c r="H494" s="5">
        <v>2725000</v>
      </c>
      <c r="I494" s="5">
        <v>2451000</v>
      </c>
      <c r="J494" s="5">
        <v>2382000</v>
      </c>
      <c r="K494" s="123">
        <f t="shared" si="7"/>
        <v>2513000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>
      <c r="A495" s="4" t="s">
        <v>56</v>
      </c>
      <c r="B495" s="5">
        <v>159</v>
      </c>
      <c r="C495" s="5" t="s">
        <v>22</v>
      </c>
      <c r="D495" s="5">
        <v>83</v>
      </c>
      <c r="E495" s="5" t="s">
        <v>68</v>
      </c>
      <c r="F495" s="5">
        <v>31</v>
      </c>
      <c r="G495" s="5">
        <v>7284000</v>
      </c>
      <c r="H495" s="5">
        <v>7308000</v>
      </c>
      <c r="I495" s="5">
        <v>7812000</v>
      </c>
      <c r="J495" s="5">
        <v>7617000</v>
      </c>
      <c r="K495" s="123">
        <f t="shared" si="7"/>
        <v>7505250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>
      <c r="A496" s="4" t="s">
        <v>56</v>
      </c>
      <c r="B496" s="5">
        <v>159</v>
      </c>
      <c r="C496" s="5" t="s">
        <v>23</v>
      </c>
      <c r="D496" s="5">
        <v>122</v>
      </c>
      <c r="E496" s="5" t="s">
        <v>68</v>
      </c>
      <c r="F496" s="5">
        <v>31</v>
      </c>
      <c r="G496" s="5">
        <v>989000</v>
      </c>
      <c r="H496" s="5">
        <v>1021000</v>
      </c>
      <c r="I496" s="5">
        <v>1131000</v>
      </c>
      <c r="J496" s="5">
        <v>1106000</v>
      </c>
      <c r="K496" s="123">
        <f t="shared" si="7"/>
        <v>1061750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>
      <c r="A497" s="4" t="s">
        <v>56</v>
      </c>
      <c r="B497" s="5">
        <v>159</v>
      </c>
      <c r="C497" s="5" t="s">
        <v>24</v>
      </c>
      <c r="D497" s="5">
        <v>15</v>
      </c>
      <c r="E497" s="5" t="s">
        <v>68</v>
      </c>
      <c r="F497" s="5">
        <v>31</v>
      </c>
      <c r="G497" s="5">
        <v>60000</v>
      </c>
      <c r="H497" s="5">
        <v>63000</v>
      </c>
      <c r="I497" s="5">
        <v>26000</v>
      </c>
      <c r="J497" s="5">
        <v>32000</v>
      </c>
      <c r="K497" s="123">
        <f t="shared" si="7"/>
        <v>45250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>
      <c r="A498" s="4" t="s">
        <v>56</v>
      </c>
      <c r="B498" s="5">
        <v>159</v>
      </c>
      <c r="C498" s="5" t="s">
        <v>25</v>
      </c>
      <c r="D498" s="5">
        <v>137</v>
      </c>
      <c r="E498" s="5" t="s">
        <v>68</v>
      </c>
      <c r="F498" s="5">
        <v>31</v>
      </c>
      <c r="G498" s="5">
        <v>2957000</v>
      </c>
      <c r="H498" s="5">
        <v>3035000</v>
      </c>
      <c r="I498" s="5">
        <v>3123000</v>
      </c>
      <c r="J498" s="5">
        <v>3045000</v>
      </c>
      <c r="K498" s="123">
        <f t="shared" si="7"/>
        <v>3040000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>
      <c r="A499" s="4" t="s">
        <v>57</v>
      </c>
      <c r="B499" s="5">
        <v>184</v>
      </c>
      <c r="C499" s="5" t="s">
        <v>7</v>
      </c>
      <c r="D499" s="5">
        <v>486</v>
      </c>
      <c r="E499" s="5" t="s">
        <v>68</v>
      </c>
      <c r="F499" s="5">
        <v>31</v>
      </c>
      <c r="G499" s="5">
        <v>10</v>
      </c>
      <c r="H499" s="5">
        <v>10</v>
      </c>
      <c r="I499" s="5">
        <v>10</v>
      </c>
      <c r="J499" s="5">
        <v>10</v>
      </c>
      <c r="K499" s="123">
        <f t="shared" si="7"/>
        <v>10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>
      <c r="A500" s="4" t="s">
        <v>57</v>
      </c>
      <c r="B500" s="5">
        <v>184</v>
      </c>
      <c r="C500" s="5" t="s">
        <v>10</v>
      </c>
      <c r="D500" s="5">
        <v>176</v>
      </c>
      <c r="E500" s="5" t="s">
        <v>68</v>
      </c>
      <c r="F500" s="5">
        <v>31</v>
      </c>
      <c r="G500" s="5">
        <v>313019</v>
      </c>
      <c r="H500" s="5">
        <v>356381</v>
      </c>
      <c r="I500" s="5">
        <v>450000</v>
      </c>
      <c r="J500" s="5">
        <v>400000</v>
      </c>
      <c r="K500" s="123">
        <f t="shared" si="7"/>
        <v>379850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>
      <c r="A501" s="4" t="s">
        <v>57</v>
      </c>
      <c r="B501" s="5">
        <v>184</v>
      </c>
      <c r="C501" s="5" t="s">
        <v>12</v>
      </c>
      <c r="D501" s="5">
        <v>125</v>
      </c>
      <c r="E501" s="5" t="s">
        <v>68</v>
      </c>
      <c r="F501" s="5">
        <v>31</v>
      </c>
      <c r="G501" s="5">
        <v>115694</v>
      </c>
      <c r="H501" s="5">
        <v>118860</v>
      </c>
      <c r="I501" s="5">
        <v>125000</v>
      </c>
      <c r="J501" s="5">
        <v>150000</v>
      </c>
      <c r="K501" s="123">
        <f t="shared" si="7"/>
        <v>127388.5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>
      <c r="A502" s="4" t="s">
        <v>57</v>
      </c>
      <c r="B502" s="5">
        <v>184</v>
      </c>
      <c r="C502" s="5" t="s">
        <v>13</v>
      </c>
      <c r="D502" s="5">
        <v>191</v>
      </c>
      <c r="E502" s="5" t="s">
        <v>68</v>
      </c>
      <c r="F502" s="5">
        <v>31</v>
      </c>
      <c r="G502" s="7"/>
      <c r="H502" s="7"/>
      <c r="I502" s="7"/>
      <c r="J502" s="7"/>
      <c r="K502" s="123" t="str">
        <f t="shared" si="7"/>
        <v xml:space="preserve"> 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>
      <c r="A503" s="4" t="s">
        <v>57</v>
      </c>
      <c r="B503" s="5">
        <v>184</v>
      </c>
      <c r="C503" s="5" t="s">
        <v>14</v>
      </c>
      <c r="D503" s="5">
        <v>195</v>
      </c>
      <c r="E503" s="5" t="s">
        <v>68</v>
      </c>
      <c r="F503" s="5">
        <v>31</v>
      </c>
      <c r="G503" s="7"/>
      <c r="H503" s="7"/>
      <c r="I503" s="7"/>
      <c r="J503" s="7"/>
      <c r="K503" s="123" t="str">
        <f t="shared" si="7"/>
        <v xml:space="preserve"> 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>
      <c r="A504" s="4" t="s">
        <v>57</v>
      </c>
      <c r="B504" s="5">
        <v>184</v>
      </c>
      <c r="C504" s="5" t="s">
        <v>15</v>
      </c>
      <c r="D504" s="5">
        <v>242</v>
      </c>
      <c r="E504" s="5" t="s">
        <v>68</v>
      </c>
      <c r="F504" s="5">
        <v>31</v>
      </c>
      <c r="G504" s="5">
        <v>16011</v>
      </c>
      <c r="H504" s="5">
        <v>16196</v>
      </c>
      <c r="I504" s="5">
        <v>17000</v>
      </c>
      <c r="J504" s="5">
        <v>20000</v>
      </c>
      <c r="K504" s="123">
        <f t="shared" si="7"/>
        <v>17301.75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>
      <c r="A505" s="4" t="s">
        <v>57</v>
      </c>
      <c r="B505" s="5">
        <v>184</v>
      </c>
      <c r="C505" s="5" t="s">
        <v>16</v>
      </c>
      <c r="D505" s="5">
        <v>201</v>
      </c>
      <c r="E505" s="5" t="s">
        <v>68</v>
      </c>
      <c r="F505" s="5">
        <v>31</v>
      </c>
      <c r="G505" s="7"/>
      <c r="H505" s="7"/>
      <c r="I505" s="7"/>
      <c r="J505" s="7"/>
      <c r="K505" s="123" t="str">
        <f t="shared" si="7"/>
        <v xml:space="preserve"> 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>
      <c r="A506" s="4" t="s">
        <v>57</v>
      </c>
      <c r="B506" s="5">
        <v>184</v>
      </c>
      <c r="C506" s="5" t="s">
        <v>17</v>
      </c>
      <c r="D506" s="5">
        <v>56</v>
      </c>
      <c r="E506" s="5" t="s">
        <v>68</v>
      </c>
      <c r="F506" s="5">
        <v>31</v>
      </c>
      <c r="G506" s="5">
        <v>109400</v>
      </c>
      <c r="H506" s="5">
        <v>114836</v>
      </c>
      <c r="I506" s="5">
        <v>130000</v>
      </c>
      <c r="J506" s="5">
        <v>210000</v>
      </c>
      <c r="K506" s="123">
        <f t="shared" si="7"/>
        <v>141059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>
      <c r="A507" s="4" t="s">
        <v>57</v>
      </c>
      <c r="B507" s="5">
        <v>184</v>
      </c>
      <c r="C507" s="5" t="s">
        <v>18</v>
      </c>
      <c r="D507" s="5">
        <v>79</v>
      </c>
      <c r="E507" s="5" t="s">
        <v>68</v>
      </c>
      <c r="F507" s="5">
        <v>31</v>
      </c>
      <c r="G507" s="5">
        <v>5000</v>
      </c>
      <c r="H507" s="5">
        <v>5000</v>
      </c>
      <c r="I507" s="5">
        <v>5000</v>
      </c>
      <c r="J507" s="5">
        <v>5000</v>
      </c>
      <c r="K507" s="123">
        <f t="shared" si="7"/>
        <v>5000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>
      <c r="A508" s="4" t="s">
        <v>57</v>
      </c>
      <c r="B508" s="5">
        <v>184</v>
      </c>
      <c r="C508" s="5" t="s">
        <v>19</v>
      </c>
      <c r="D508" s="5">
        <v>197</v>
      </c>
      <c r="E508" s="5" t="s">
        <v>68</v>
      </c>
      <c r="F508" s="5">
        <v>31</v>
      </c>
      <c r="G508" s="7"/>
      <c r="H508" s="7"/>
      <c r="I508" s="7"/>
      <c r="J508" s="7"/>
      <c r="K508" s="123" t="str">
        <f t="shared" si="7"/>
        <v xml:space="preserve"> 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>
      <c r="A509" s="4" t="s">
        <v>57</v>
      </c>
      <c r="B509" s="5">
        <v>184</v>
      </c>
      <c r="C509" s="5" t="s">
        <v>20</v>
      </c>
      <c r="D509" s="5">
        <v>489</v>
      </c>
      <c r="E509" s="5" t="s">
        <v>68</v>
      </c>
      <c r="F509" s="5">
        <v>31</v>
      </c>
      <c r="G509" s="5">
        <v>361251</v>
      </c>
      <c r="H509" s="5">
        <v>366294</v>
      </c>
      <c r="I509" s="5">
        <v>380000</v>
      </c>
      <c r="J509" s="5">
        <v>370000</v>
      </c>
      <c r="K509" s="123">
        <f t="shared" si="7"/>
        <v>369386.25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>
      <c r="A510" s="4" t="s">
        <v>57</v>
      </c>
      <c r="B510" s="5">
        <v>184</v>
      </c>
      <c r="C510" s="5" t="s">
        <v>21</v>
      </c>
      <c r="D510" s="5">
        <v>27</v>
      </c>
      <c r="E510" s="5" t="s">
        <v>68</v>
      </c>
      <c r="F510" s="5">
        <v>31</v>
      </c>
      <c r="G510" s="5">
        <v>13922</v>
      </c>
      <c r="H510" s="5">
        <v>14034</v>
      </c>
      <c r="I510" s="5">
        <v>14000</v>
      </c>
      <c r="J510" s="5">
        <v>18500</v>
      </c>
      <c r="K510" s="123">
        <f t="shared" si="7"/>
        <v>15114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>
      <c r="A511" s="4" t="s">
        <v>57</v>
      </c>
      <c r="B511" s="5">
        <v>184</v>
      </c>
      <c r="C511" s="5" t="s">
        <v>22</v>
      </c>
      <c r="D511" s="5">
        <v>83</v>
      </c>
      <c r="E511" s="5" t="s">
        <v>68</v>
      </c>
      <c r="F511" s="5">
        <v>31</v>
      </c>
      <c r="G511" s="5">
        <v>196732</v>
      </c>
      <c r="H511" s="5">
        <v>170298</v>
      </c>
      <c r="I511" s="5">
        <v>150000</v>
      </c>
      <c r="J511" s="5">
        <v>130000</v>
      </c>
      <c r="K511" s="123">
        <f t="shared" si="7"/>
        <v>161757.5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>
      <c r="A512" s="4" t="s">
        <v>57</v>
      </c>
      <c r="B512" s="5">
        <v>184</v>
      </c>
      <c r="C512" s="5" t="s">
        <v>23</v>
      </c>
      <c r="D512" s="5">
        <v>122</v>
      </c>
      <c r="E512" s="5" t="s">
        <v>68</v>
      </c>
      <c r="F512" s="5">
        <v>31</v>
      </c>
      <c r="G512" s="5">
        <v>148526</v>
      </c>
      <c r="H512" s="5">
        <v>135725</v>
      </c>
      <c r="I512" s="5">
        <v>145000</v>
      </c>
      <c r="J512" s="5">
        <v>142000</v>
      </c>
      <c r="K512" s="123">
        <f t="shared" si="7"/>
        <v>142812.75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>
      <c r="A513" s="4" t="s">
        <v>57</v>
      </c>
      <c r="B513" s="5">
        <v>184</v>
      </c>
      <c r="C513" s="5" t="s">
        <v>24</v>
      </c>
      <c r="D513" s="5">
        <v>15</v>
      </c>
      <c r="E513" s="5" t="s">
        <v>68</v>
      </c>
      <c r="F513" s="5">
        <v>31</v>
      </c>
      <c r="G513" s="5">
        <v>24157</v>
      </c>
      <c r="H513" s="5">
        <v>22972</v>
      </c>
      <c r="I513" s="5">
        <v>23000</v>
      </c>
      <c r="J513" s="5">
        <v>23000</v>
      </c>
      <c r="K513" s="123">
        <f t="shared" si="7"/>
        <v>23282.25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>
      <c r="A514" s="4" t="s">
        <v>57</v>
      </c>
      <c r="B514" s="5">
        <v>184</v>
      </c>
      <c r="C514" s="5" t="s">
        <v>25</v>
      </c>
      <c r="D514" s="5">
        <v>137</v>
      </c>
      <c r="E514" s="5" t="s">
        <v>68</v>
      </c>
      <c r="F514" s="5">
        <v>31</v>
      </c>
      <c r="G514" s="5">
        <v>1500</v>
      </c>
      <c r="H514" s="5">
        <v>1500</v>
      </c>
      <c r="I514" s="5">
        <v>1300</v>
      </c>
      <c r="J514" s="5">
        <v>1200</v>
      </c>
      <c r="K514" s="123">
        <f t="shared" si="7"/>
        <v>1375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>
      <c r="A515" s="4" t="s">
        <v>58</v>
      </c>
      <c r="B515" s="5">
        <v>195</v>
      </c>
      <c r="C515" s="5" t="s">
        <v>7</v>
      </c>
      <c r="D515" s="5">
        <v>486</v>
      </c>
      <c r="E515" s="5" t="s">
        <v>68</v>
      </c>
      <c r="F515" s="5">
        <v>31</v>
      </c>
      <c r="G515" s="5">
        <v>939</v>
      </c>
      <c r="H515" s="5">
        <v>1222</v>
      </c>
      <c r="I515" s="5">
        <v>1400</v>
      </c>
      <c r="J515" s="5">
        <v>1480</v>
      </c>
      <c r="K515" s="123">
        <f t="shared" si="7"/>
        <v>1260.25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>
      <c r="A516" s="4" t="s">
        <v>58</v>
      </c>
      <c r="B516" s="5">
        <v>195</v>
      </c>
      <c r="C516" s="5" t="s">
        <v>10</v>
      </c>
      <c r="D516" s="5">
        <v>176</v>
      </c>
      <c r="E516" s="5" t="s">
        <v>68</v>
      </c>
      <c r="F516" s="5">
        <v>31</v>
      </c>
      <c r="G516" s="7"/>
      <c r="H516" s="7"/>
      <c r="I516" s="7"/>
      <c r="J516" s="7"/>
      <c r="K516" s="123" t="str">
        <f t="shared" ref="K516:K579" si="8">IF(ISERROR(AVERAGE(G516:J516))," ",AVERAGE(G516:J516))</f>
        <v xml:space="preserve"> 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>
      <c r="A517" s="4" t="s">
        <v>58</v>
      </c>
      <c r="B517" s="5">
        <v>195</v>
      </c>
      <c r="C517" s="5" t="s">
        <v>12</v>
      </c>
      <c r="D517" s="5">
        <v>125</v>
      </c>
      <c r="E517" s="5" t="s">
        <v>68</v>
      </c>
      <c r="F517" s="5">
        <v>31</v>
      </c>
      <c r="G517" s="5">
        <v>26040</v>
      </c>
      <c r="H517" s="5">
        <v>19464</v>
      </c>
      <c r="I517" s="5">
        <v>61248</v>
      </c>
      <c r="J517" s="5">
        <v>113205</v>
      </c>
      <c r="K517" s="123">
        <f t="shared" si="8"/>
        <v>54989.25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>
      <c r="A518" s="4" t="s">
        <v>58</v>
      </c>
      <c r="B518" s="5">
        <v>195</v>
      </c>
      <c r="C518" s="5" t="s">
        <v>13</v>
      </c>
      <c r="D518" s="5">
        <v>191</v>
      </c>
      <c r="E518" s="5" t="s">
        <v>68</v>
      </c>
      <c r="F518" s="5">
        <v>31</v>
      </c>
      <c r="G518" s="7"/>
      <c r="H518" s="7"/>
      <c r="I518" s="7"/>
      <c r="J518" s="7"/>
      <c r="K518" s="123" t="str">
        <f t="shared" si="8"/>
        <v xml:space="preserve"> 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>
      <c r="A519" s="4" t="s">
        <v>58</v>
      </c>
      <c r="B519" s="5">
        <v>195</v>
      </c>
      <c r="C519" s="5" t="s">
        <v>14</v>
      </c>
      <c r="D519" s="5">
        <v>195</v>
      </c>
      <c r="E519" s="5" t="s">
        <v>68</v>
      </c>
      <c r="F519" s="5">
        <v>31</v>
      </c>
      <c r="G519" s="5">
        <v>221907</v>
      </c>
      <c r="H519" s="5">
        <v>193462</v>
      </c>
      <c r="I519" s="5">
        <v>168825</v>
      </c>
      <c r="J519" s="5">
        <v>272104</v>
      </c>
      <c r="K519" s="123">
        <f t="shared" si="8"/>
        <v>214074.5</v>
      </c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>
      <c r="A520" s="4" t="s">
        <v>58</v>
      </c>
      <c r="B520" s="5">
        <v>195</v>
      </c>
      <c r="C520" s="5" t="s">
        <v>15</v>
      </c>
      <c r="D520" s="5">
        <v>242</v>
      </c>
      <c r="E520" s="5" t="s">
        <v>68</v>
      </c>
      <c r="F520" s="5">
        <v>31</v>
      </c>
      <c r="G520" s="5">
        <v>772305</v>
      </c>
      <c r="H520" s="5">
        <v>594264</v>
      </c>
      <c r="I520" s="5">
        <v>607195</v>
      </c>
      <c r="J520" s="5">
        <v>836843</v>
      </c>
      <c r="K520" s="123">
        <f t="shared" si="8"/>
        <v>702651.75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>
      <c r="A521" s="4" t="s">
        <v>58</v>
      </c>
      <c r="B521" s="5">
        <v>195</v>
      </c>
      <c r="C521" s="5" t="s">
        <v>16</v>
      </c>
      <c r="D521" s="5">
        <v>201</v>
      </c>
      <c r="E521" s="5" t="s">
        <v>68</v>
      </c>
      <c r="F521" s="5">
        <v>31</v>
      </c>
      <c r="G521" s="7"/>
      <c r="H521" s="7"/>
      <c r="I521" s="7"/>
      <c r="J521" s="7"/>
      <c r="K521" s="123" t="str">
        <f t="shared" si="8"/>
        <v xml:space="preserve"> 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>
      <c r="A522" s="4" t="s">
        <v>58</v>
      </c>
      <c r="B522" s="5">
        <v>195</v>
      </c>
      <c r="C522" s="5" t="s">
        <v>17</v>
      </c>
      <c r="D522" s="5">
        <v>56</v>
      </c>
      <c r="E522" s="5" t="s">
        <v>68</v>
      </c>
      <c r="F522" s="5">
        <v>31</v>
      </c>
      <c r="G522" s="5">
        <v>143039</v>
      </c>
      <c r="H522" s="5">
        <v>130461</v>
      </c>
      <c r="I522" s="5">
        <v>143769</v>
      </c>
      <c r="J522" s="5">
        <v>216517</v>
      </c>
      <c r="K522" s="123">
        <f t="shared" si="8"/>
        <v>158446.5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>
      <c r="A523" s="4" t="s">
        <v>58</v>
      </c>
      <c r="B523" s="5">
        <v>195</v>
      </c>
      <c r="C523" s="5" t="s">
        <v>18</v>
      </c>
      <c r="D523" s="5">
        <v>79</v>
      </c>
      <c r="E523" s="5" t="s">
        <v>68</v>
      </c>
      <c r="F523" s="5">
        <v>31</v>
      </c>
      <c r="G523" s="5">
        <v>800763</v>
      </c>
      <c r="H523" s="5">
        <v>748311</v>
      </c>
      <c r="I523" s="5">
        <v>686892</v>
      </c>
      <c r="J523" s="5">
        <v>883619</v>
      </c>
      <c r="K523" s="123">
        <f t="shared" si="8"/>
        <v>779896.25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>
      <c r="A524" s="4" t="s">
        <v>58</v>
      </c>
      <c r="B524" s="5">
        <v>195</v>
      </c>
      <c r="C524" s="5" t="s">
        <v>19</v>
      </c>
      <c r="D524" s="5">
        <v>197</v>
      </c>
      <c r="E524" s="5" t="s">
        <v>68</v>
      </c>
      <c r="F524" s="5">
        <v>31</v>
      </c>
      <c r="G524" s="7"/>
      <c r="H524" s="7"/>
      <c r="I524" s="7"/>
      <c r="J524" s="7"/>
      <c r="K524" s="123" t="str">
        <f t="shared" si="8"/>
        <v xml:space="preserve"> 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>
      <c r="A525" s="4" t="s">
        <v>58</v>
      </c>
      <c r="B525" s="5">
        <v>195</v>
      </c>
      <c r="C525" s="5" t="s">
        <v>20</v>
      </c>
      <c r="D525" s="5">
        <v>489</v>
      </c>
      <c r="E525" s="5" t="s">
        <v>68</v>
      </c>
      <c r="F525" s="5">
        <v>31</v>
      </c>
      <c r="G525" s="7"/>
      <c r="H525" s="7"/>
      <c r="I525" s="7"/>
      <c r="J525" s="7"/>
      <c r="K525" s="123" t="str">
        <f t="shared" si="8"/>
        <v xml:space="preserve"> 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>
      <c r="A526" s="4" t="s">
        <v>58</v>
      </c>
      <c r="B526" s="5">
        <v>195</v>
      </c>
      <c r="C526" s="5" t="s">
        <v>21</v>
      </c>
      <c r="D526" s="5">
        <v>27</v>
      </c>
      <c r="E526" s="5" t="s">
        <v>68</v>
      </c>
      <c r="F526" s="5">
        <v>31</v>
      </c>
      <c r="G526" s="5">
        <v>97779</v>
      </c>
      <c r="H526" s="5">
        <v>85037</v>
      </c>
      <c r="I526" s="5">
        <v>80312</v>
      </c>
      <c r="J526" s="5">
        <v>125329</v>
      </c>
      <c r="K526" s="123">
        <f t="shared" si="8"/>
        <v>97114.25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>
      <c r="A527" s="4" t="s">
        <v>58</v>
      </c>
      <c r="B527" s="5">
        <v>195</v>
      </c>
      <c r="C527" s="5" t="s">
        <v>22</v>
      </c>
      <c r="D527" s="5">
        <v>83</v>
      </c>
      <c r="E527" s="5" t="s">
        <v>68</v>
      </c>
      <c r="F527" s="5">
        <v>31</v>
      </c>
      <c r="G527" s="5">
        <v>149173</v>
      </c>
      <c r="H527" s="5">
        <v>159063</v>
      </c>
      <c r="I527" s="5">
        <v>155919</v>
      </c>
      <c r="J527" s="5">
        <v>249297</v>
      </c>
      <c r="K527" s="123">
        <f t="shared" si="8"/>
        <v>178363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>
      <c r="A528" s="4" t="s">
        <v>58</v>
      </c>
      <c r="B528" s="5">
        <v>195</v>
      </c>
      <c r="C528" s="5" t="s">
        <v>23</v>
      </c>
      <c r="D528" s="5">
        <v>122</v>
      </c>
      <c r="E528" s="5" t="s">
        <v>68</v>
      </c>
      <c r="F528" s="5">
        <v>31</v>
      </c>
      <c r="G528" s="5">
        <v>1112</v>
      </c>
      <c r="H528" s="5">
        <v>1350</v>
      </c>
      <c r="I528" s="5">
        <v>1500</v>
      </c>
      <c r="J528" s="5">
        <v>1600</v>
      </c>
      <c r="K528" s="123">
        <f t="shared" si="8"/>
        <v>1390.5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>
      <c r="A529" s="4" t="s">
        <v>58</v>
      </c>
      <c r="B529" s="5">
        <v>195</v>
      </c>
      <c r="C529" s="5" t="s">
        <v>24</v>
      </c>
      <c r="D529" s="5">
        <v>15</v>
      </c>
      <c r="E529" s="5" t="s">
        <v>68</v>
      </c>
      <c r="F529" s="5">
        <v>31</v>
      </c>
      <c r="G529" s="7"/>
      <c r="H529" s="7"/>
      <c r="I529" s="7"/>
      <c r="J529" s="7"/>
      <c r="K529" s="123" t="str">
        <f t="shared" si="8"/>
        <v xml:space="preserve"> 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>
      <c r="A530" s="4" t="s">
        <v>58</v>
      </c>
      <c r="B530" s="5">
        <v>195</v>
      </c>
      <c r="C530" s="5" t="s">
        <v>25</v>
      </c>
      <c r="D530" s="5">
        <v>137</v>
      </c>
      <c r="E530" s="5" t="s">
        <v>68</v>
      </c>
      <c r="F530" s="5">
        <v>31</v>
      </c>
      <c r="G530" s="7"/>
      <c r="H530" s="7"/>
      <c r="I530" s="7"/>
      <c r="J530" s="7"/>
      <c r="K530" s="123" t="str">
        <f t="shared" si="8"/>
        <v xml:space="preserve"> 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>
      <c r="A531" s="4" t="s">
        <v>59</v>
      </c>
      <c r="B531" s="5">
        <v>197</v>
      </c>
      <c r="C531" s="5" t="s">
        <v>7</v>
      </c>
      <c r="D531" s="5">
        <v>486</v>
      </c>
      <c r="E531" s="5" t="s">
        <v>68</v>
      </c>
      <c r="F531" s="5">
        <v>31</v>
      </c>
      <c r="G531" s="7"/>
      <c r="H531" s="7"/>
      <c r="I531" s="7"/>
      <c r="J531" s="7"/>
      <c r="K531" s="123" t="str">
        <f t="shared" si="8"/>
        <v xml:space="preserve"> 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>
      <c r="A532" s="4" t="s">
        <v>59</v>
      </c>
      <c r="B532" s="5">
        <v>197</v>
      </c>
      <c r="C532" s="5" t="s">
        <v>10</v>
      </c>
      <c r="D532" s="5">
        <v>176</v>
      </c>
      <c r="E532" s="5" t="s">
        <v>68</v>
      </c>
      <c r="F532" s="5">
        <v>31</v>
      </c>
      <c r="G532" s="7"/>
      <c r="H532" s="7"/>
      <c r="I532" s="7"/>
      <c r="J532" s="7"/>
      <c r="K532" s="123" t="str">
        <f t="shared" si="8"/>
        <v xml:space="preserve"> 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>
      <c r="A533" s="4" t="s">
        <v>59</v>
      </c>
      <c r="B533" s="5">
        <v>197</v>
      </c>
      <c r="C533" s="5" t="s">
        <v>12</v>
      </c>
      <c r="D533" s="5">
        <v>125</v>
      </c>
      <c r="E533" s="5" t="s">
        <v>68</v>
      </c>
      <c r="F533" s="5">
        <v>31</v>
      </c>
      <c r="G533" s="5">
        <v>64000</v>
      </c>
      <c r="H533" s="5">
        <v>70000</v>
      </c>
      <c r="I533" s="5">
        <v>74000</v>
      </c>
      <c r="J533" s="5">
        <v>74000</v>
      </c>
      <c r="K533" s="123">
        <f t="shared" si="8"/>
        <v>70500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>
      <c r="A534" s="4" t="s">
        <v>59</v>
      </c>
      <c r="B534" s="5">
        <v>197</v>
      </c>
      <c r="C534" s="5" t="s">
        <v>13</v>
      </c>
      <c r="D534" s="5">
        <v>191</v>
      </c>
      <c r="E534" s="5" t="s">
        <v>68</v>
      </c>
      <c r="F534" s="5">
        <v>31</v>
      </c>
      <c r="G534" s="7"/>
      <c r="H534" s="7"/>
      <c r="I534" s="7"/>
      <c r="J534" s="7"/>
      <c r="K534" s="123" t="str">
        <f t="shared" si="8"/>
        <v xml:space="preserve"> 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>
      <c r="A535" s="4" t="s">
        <v>59</v>
      </c>
      <c r="B535" s="5">
        <v>197</v>
      </c>
      <c r="C535" s="5" t="s">
        <v>14</v>
      </c>
      <c r="D535" s="5">
        <v>195</v>
      </c>
      <c r="E535" s="5" t="s">
        <v>68</v>
      </c>
      <c r="F535" s="5">
        <v>31</v>
      </c>
      <c r="G535" s="7"/>
      <c r="H535" s="7"/>
      <c r="I535" s="7"/>
      <c r="J535" s="7"/>
      <c r="K535" s="123" t="str">
        <f t="shared" si="8"/>
        <v xml:space="preserve"> 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>
      <c r="A536" s="4" t="s">
        <v>59</v>
      </c>
      <c r="B536" s="5">
        <v>197</v>
      </c>
      <c r="C536" s="5" t="s">
        <v>15</v>
      </c>
      <c r="D536" s="5">
        <v>242</v>
      </c>
      <c r="E536" s="5" t="s">
        <v>68</v>
      </c>
      <c r="F536" s="5">
        <v>31</v>
      </c>
      <c r="G536" s="5">
        <v>137000</v>
      </c>
      <c r="H536" s="5">
        <v>150000</v>
      </c>
      <c r="I536" s="5">
        <v>150000</v>
      </c>
      <c r="J536" s="5">
        <v>150000</v>
      </c>
      <c r="K536" s="123">
        <f t="shared" si="8"/>
        <v>146750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>
      <c r="A537" s="4" t="s">
        <v>59</v>
      </c>
      <c r="B537" s="5">
        <v>197</v>
      </c>
      <c r="C537" s="5" t="s">
        <v>16</v>
      </c>
      <c r="D537" s="5">
        <v>201</v>
      </c>
      <c r="E537" s="5" t="s">
        <v>68</v>
      </c>
      <c r="F537" s="5">
        <v>31</v>
      </c>
      <c r="G537" s="7"/>
      <c r="H537" s="7"/>
      <c r="I537" s="7"/>
      <c r="J537" s="7"/>
      <c r="K537" s="123" t="str">
        <f t="shared" si="8"/>
        <v xml:space="preserve"> 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>
      <c r="A538" s="4" t="s">
        <v>59</v>
      </c>
      <c r="B538" s="5">
        <v>197</v>
      </c>
      <c r="C538" s="5" t="s">
        <v>17</v>
      </c>
      <c r="D538" s="5">
        <v>56</v>
      </c>
      <c r="E538" s="5" t="s">
        <v>68</v>
      </c>
      <c r="F538" s="5">
        <v>31</v>
      </c>
      <c r="G538" s="5">
        <v>40000</v>
      </c>
      <c r="H538" s="5">
        <v>60000</v>
      </c>
      <c r="I538" s="5">
        <v>60000</v>
      </c>
      <c r="J538" s="5">
        <v>60000</v>
      </c>
      <c r="K538" s="123">
        <f t="shared" si="8"/>
        <v>55000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>
      <c r="A539" s="4" t="s">
        <v>59</v>
      </c>
      <c r="B539" s="5">
        <v>197</v>
      </c>
      <c r="C539" s="5" t="s">
        <v>18</v>
      </c>
      <c r="D539" s="5">
        <v>79</v>
      </c>
      <c r="E539" s="5" t="s">
        <v>68</v>
      </c>
      <c r="F539" s="5">
        <v>31</v>
      </c>
      <c r="G539" s="5">
        <v>20000</v>
      </c>
      <c r="H539" s="5">
        <v>25000</v>
      </c>
      <c r="I539" s="5">
        <v>25000</v>
      </c>
      <c r="J539" s="5">
        <v>25000</v>
      </c>
      <c r="K539" s="123">
        <f t="shared" si="8"/>
        <v>23750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>
      <c r="A540" s="4" t="s">
        <v>59</v>
      </c>
      <c r="B540" s="5">
        <v>197</v>
      </c>
      <c r="C540" s="5" t="s">
        <v>19</v>
      </c>
      <c r="D540" s="5">
        <v>197</v>
      </c>
      <c r="E540" s="5" t="s">
        <v>68</v>
      </c>
      <c r="F540" s="5">
        <v>31</v>
      </c>
      <c r="G540" s="7"/>
      <c r="H540" s="7"/>
      <c r="I540" s="7"/>
      <c r="J540" s="7"/>
      <c r="K540" s="123" t="str">
        <f t="shared" si="8"/>
        <v xml:space="preserve"> 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>
      <c r="A541" s="4" t="s">
        <v>59</v>
      </c>
      <c r="B541" s="5">
        <v>197</v>
      </c>
      <c r="C541" s="5" t="s">
        <v>20</v>
      </c>
      <c r="D541" s="5">
        <v>489</v>
      </c>
      <c r="E541" s="5" t="s">
        <v>68</v>
      </c>
      <c r="F541" s="5">
        <v>31</v>
      </c>
      <c r="G541" s="5">
        <v>6700</v>
      </c>
      <c r="H541" s="5">
        <v>7100</v>
      </c>
      <c r="I541" s="5">
        <v>7100</v>
      </c>
      <c r="J541" s="5">
        <v>7100</v>
      </c>
      <c r="K541" s="123">
        <f t="shared" si="8"/>
        <v>7000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>
      <c r="A542" s="4" t="s">
        <v>59</v>
      </c>
      <c r="B542" s="5">
        <v>197</v>
      </c>
      <c r="C542" s="5" t="s">
        <v>21</v>
      </c>
      <c r="D542" s="5">
        <v>27</v>
      </c>
      <c r="E542" s="5" t="s">
        <v>68</v>
      </c>
      <c r="F542" s="5">
        <v>31</v>
      </c>
      <c r="G542" s="5">
        <v>730000</v>
      </c>
      <c r="H542" s="5">
        <v>1000000</v>
      </c>
      <c r="I542" s="5">
        <v>1000000</v>
      </c>
      <c r="J542" s="5">
        <v>1000000</v>
      </c>
      <c r="K542" s="123">
        <f t="shared" si="8"/>
        <v>932500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>
      <c r="A543" s="4" t="s">
        <v>59</v>
      </c>
      <c r="B543" s="5">
        <v>197</v>
      </c>
      <c r="C543" s="5" t="s">
        <v>22</v>
      </c>
      <c r="D543" s="5">
        <v>83</v>
      </c>
      <c r="E543" s="5" t="s">
        <v>68</v>
      </c>
      <c r="F543" s="5">
        <v>31</v>
      </c>
      <c r="G543" s="5">
        <v>22000</v>
      </c>
      <c r="H543" s="5">
        <v>22000</v>
      </c>
      <c r="I543" s="5">
        <v>22000</v>
      </c>
      <c r="J543" s="5">
        <v>22000</v>
      </c>
      <c r="K543" s="123">
        <f t="shared" si="8"/>
        <v>22000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>
      <c r="A544" s="4" t="s">
        <v>59</v>
      </c>
      <c r="B544" s="5">
        <v>197</v>
      </c>
      <c r="C544" s="5" t="s">
        <v>23</v>
      </c>
      <c r="D544" s="5">
        <v>122</v>
      </c>
      <c r="E544" s="5" t="s">
        <v>68</v>
      </c>
      <c r="F544" s="5">
        <v>31</v>
      </c>
      <c r="G544" s="5">
        <v>11000</v>
      </c>
      <c r="H544" s="5">
        <v>12000</v>
      </c>
      <c r="I544" s="5">
        <v>12000</v>
      </c>
      <c r="J544" s="5">
        <v>12000</v>
      </c>
      <c r="K544" s="123">
        <f t="shared" si="8"/>
        <v>11750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>
      <c r="A545" s="4" t="s">
        <v>59</v>
      </c>
      <c r="B545" s="5">
        <v>197</v>
      </c>
      <c r="C545" s="5" t="s">
        <v>24</v>
      </c>
      <c r="D545" s="5">
        <v>15</v>
      </c>
      <c r="E545" s="5" t="s">
        <v>68</v>
      </c>
      <c r="F545" s="5">
        <v>31</v>
      </c>
      <c r="G545" s="7"/>
      <c r="H545" s="7"/>
      <c r="I545" s="7"/>
      <c r="J545" s="7"/>
      <c r="K545" s="123" t="str">
        <f t="shared" si="8"/>
        <v xml:space="preserve"> 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>
      <c r="A546" s="4" t="s">
        <v>59</v>
      </c>
      <c r="B546" s="5">
        <v>197</v>
      </c>
      <c r="C546" s="5" t="s">
        <v>25</v>
      </c>
      <c r="D546" s="5">
        <v>137</v>
      </c>
      <c r="E546" s="5" t="s">
        <v>68</v>
      </c>
      <c r="F546" s="5">
        <v>31</v>
      </c>
      <c r="G546" s="7"/>
      <c r="H546" s="7"/>
      <c r="I546" s="7"/>
      <c r="J546" s="7"/>
      <c r="K546" s="123" t="str">
        <f t="shared" si="8"/>
        <v xml:space="preserve"> 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>
      <c r="A547" s="4" t="s">
        <v>60</v>
      </c>
      <c r="B547" s="5">
        <v>201</v>
      </c>
      <c r="C547" s="5" t="s">
        <v>7</v>
      </c>
      <c r="D547" s="5">
        <v>486</v>
      </c>
      <c r="E547" s="5" t="s">
        <v>68</v>
      </c>
      <c r="F547" s="5">
        <v>31</v>
      </c>
      <c r="G547" s="5">
        <v>2200</v>
      </c>
      <c r="H547" s="5">
        <v>2200</v>
      </c>
      <c r="I547" s="5">
        <v>2200</v>
      </c>
      <c r="J547" s="5">
        <v>2200</v>
      </c>
      <c r="K547" s="123">
        <f t="shared" si="8"/>
        <v>2200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>
      <c r="A548" s="4" t="s">
        <v>60</v>
      </c>
      <c r="B548" s="5">
        <v>201</v>
      </c>
      <c r="C548" s="5" t="s">
        <v>10</v>
      </c>
      <c r="D548" s="5">
        <v>176</v>
      </c>
      <c r="E548" s="5" t="s">
        <v>68</v>
      </c>
      <c r="F548" s="5">
        <v>31</v>
      </c>
      <c r="G548" s="5">
        <v>67000</v>
      </c>
      <c r="H548" s="5">
        <v>65000</v>
      </c>
      <c r="I548" s="5">
        <v>65000</v>
      </c>
      <c r="J548" s="5">
        <v>65000</v>
      </c>
      <c r="K548" s="123">
        <f t="shared" si="8"/>
        <v>65500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>
      <c r="A549" s="4" t="s">
        <v>60</v>
      </c>
      <c r="B549" s="5">
        <v>201</v>
      </c>
      <c r="C549" s="5" t="s">
        <v>12</v>
      </c>
      <c r="D549" s="5">
        <v>125</v>
      </c>
      <c r="E549" s="5" t="s">
        <v>68</v>
      </c>
      <c r="F549" s="5">
        <v>31</v>
      </c>
      <c r="G549" s="5">
        <v>8700</v>
      </c>
      <c r="H549" s="5">
        <v>8500</v>
      </c>
      <c r="I549" s="5">
        <v>8600</v>
      </c>
      <c r="J549" s="5">
        <v>8600</v>
      </c>
      <c r="K549" s="123">
        <f t="shared" si="8"/>
        <v>8600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>
      <c r="A550" s="4" t="s">
        <v>60</v>
      </c>
      <c r="B550" s="5">
        <v>201</v>
      </c>
      <c r="C550" s="5" t="s">
        <v>13</v>
      </c>
      <c r="D550" s="5">
        <v>191</v>
      </c>
      <c r="E550" s="5" t="s">
        <v>68</v>
      </c>
      <c r="F550" s="5">
        <v>31</v>
      </c>
      <c r="G550" s="7"/>
      <c r="H550" s="7"/>
      <c r="I550" s="7"/>
      <c r="J550" s="7"/>
      <c r="K550" s="123" t="str">
        <f t="shared" si="8"/>
        <v xml:space="preserve"> 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>
      <c r="A551" s="4" t="s">
        <v>60</v>
      </c>
      <c r="B551" s="5">
        <v>201</v>
      </c>
      <c r="C551" s="5" t="s">
        <v>14</v>
      </c>
      <c r="D551" s="5">
        <v>195</v>
      </c>
      <c r="E551" s="5" t="s">
        <v>68</v>
      </c>
      <c r="F551" s="5">
        <v>31</v>
      </c>
      <c r="G551" s="7"/>
      <c r="H551" s="7"/>
      <c r="I551" s="7"/>
      <c r="J551" s="7"/>
      <c r="K551" s="123" t="str">
        <f t="shared" si="8"/>
        <v xml:space="preserve"> 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>
      <c r="A552" s="4" t="s">
        <v>60</v>
      </c>
      <c r="B552" s="5">
        <v>201</v>
      </c>
      <c r="C552" s="5" t="s">
        <v>15</v>
      </c>
      <c r="D552" s="5">
        <v>242</v>
      </c>
      <c r="E552" s="5" t="s">
        <v>68</v>
      </c>
      <c r="F552" s="5">
        <v>31</v>
      </c>
      <c r="G552" s="5">
        <v>10000</v>
      </c>
      <c r="H552" s="5">
        <v>4900</v>
      </c>
      <c r="I552" s="5">
        <v>5300</v>
      </c>
      <c r="J552" s="5">
        <v>5300</v>
      </c>
      <c r="K552" s="123">
        <f t="shared" si="8"/>
        <v>6375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>
      <c r="A553" s="4" t="s">
        <v>60</v>
      </c>
      <c r="B553" s="5">
        <v>201</v>
      </c>
      <c r="C553" s="5" t="s">
        <v>16</v>
      </c>
      <c r="D553" s="5">
        <v>201</v>
      </c>
      <c r="E553" s="5" t="s">
        <v>68</v>
      </c>
      <c r="F553" s="5">
        <v>31</v>
      </c>
      <c r="G553" s="7"/>
      <c r="H553" s="7"/>
      <c r="I553" s="7"/>
      <c r="J553" s="7"/>
      <c r="K553" s="123" t="str">
        <f t="shared" si="8"/>
        <v xml:space="preserve"> 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>
      <c r="A554" s="4" t="s">
        <v>60</v>
      </c>
      <c r="B554" s="5">
        <v>201</v>
      </c>
      <c r="C554" s="5" t="s">
        <v>17</v>
      </c>
      <c r="D554" s="5">
        <v>56</v>
      </c>
      <c r="E554" s="5" t="s">
        <v>68</v>
      </c>
      <c r="F554" s="5">
        <v>31</v>
      </c>
      <c r="G554" s="5">
        <v>290000</v>
      </c>
      <c r="H554" s="5">
        <v>235000</v>
      </c>
      <c r="I554" s="5">
        <v>235000</v>
      </c>
      <c r="J554" s="5">
        <v>235000</v>
      </c>
      <c r="K554" s="123">
        <f t="shared" si="8"/>
        <v>248750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>
      <c r="A555" s="4" t="s">
        <v>60</v>
      </c>
      <c r="B555" s="5">
        <v>201</v>
      </c>
      <c r="C555" s="5" t="s">
        <v>18</v>
      </c>
      <c r="D555" s="5">
        <v>79</v>
      </c>
      <c r="E555" s="5" t="s">
        <v>68</v>
      </c>
      <c r="F555" s="5">
        <v>31</v>
      </c>
      <c r="G555" s="7"/>
      <c r="H555" s="7"/>
      <c r="I555" s="7"/>
      <c r="J555" s="7"/>
      <c r="K555" s="123" t="str">
        <f t="shared" si="8"/>
        <v xml:space="preserve"> 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>
      <c r="A556" s="4" t="s">
        <v>60</v>
      </c>
      <c r="B556" s="5">
        <v>201</v>
      </c>
      <c r="C556" s="5" t="s">
        <v>19</v>
      </c>
      <c r="D556" s="5">
        <v>197</v>
      </c>
      <c r="E556" s="5" t="s">
        <v>68</v>
      </c>
      <c r="F556" s="5">
        <v>31</v>
      </c>
      <c r="G556" s="7"/>
      <c r="H556" s="7"/>
      <c r="I556" s="7"/>
      <c r="J556" s="7"/>
      <c r="K556" s="123" t="str">
        <f t="shared" si="8"/>
        <v xml:space="preserve"> 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>
      <c r="A557" s="4" t="s">
        <v>60</v>
      </c>
      <c r="B557" s="5">
        <v>201</v>
      </c>
      <c r="C557" s="5" t="s">
        <v>20</v>
      </c>
      <c r="D557" s="5">
        <v>489</v>
      </c>
      <c r="E557" s="5" t="s">
        <v>68</v>
      </c>
      <c r="F557" s="5">
        <v>31</v>
      </c>
      <c r="G557" s="7"/>
      <c r="H557" s="7"/>
      <c r="I557" s="7"/>
      <c r="J557" s="7"/>
      <c r="K557" s="123" t="str">
        <f t="shared" si="8"/>
        <v xml:space="preserve"> 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>
      <c r="A558" s="4" t="s">
        <v>60</v>
      </c>
      <c r="B558" s="5">
        <v>201</v>
      </c>
      <c r="C558" s="5" t="s">
        <v>21</v>
      </c>
      <c r="D558" s="5">
        <v>27</v>
      </c>
      <c r="E558" s="5" t="s">
        <v>68</v>
      </c>
      <c r="F558" s="5">
        <v>31</v>
      </c>
      <c r="G558" s="5">
        <v>3000</v>
      </c>
      <c r="H558" s="5">
        <v>3000</v>
      </c>
      <c r="I558" s="5">
        <v>2600</v>
      </c>
      <c r="J558" s="5">
        <v>2600</v>
      </c>
      <c r="K558" s="123">
        <f t="shared" si="8"/>
        <v>2800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>
      <c r="A559" s="4" t="s">
        <v>60</v>
      </c>
      <c r="B559" s="5">
        <v>201</v>
      </c>
      <c r="C559" s="5" t="s">
        <v>22</v>
      </c>
      <c r="D559" s="5">
        <v>83</v>
      </c>
      <c r="E559" s="5" t="s">
        <v>68</v>
      </c>
      <c r="F559" s="5">
        <v>31</v>
      </c>
      <c r="G559" s="5">
        <v>440000</v>
      </c>
      <c r="H559" s="5">
        <v>427000</v>
      </c>
      <c r="I559" s="5">
        <v>230000</v>
      </c>
      <c r="J559" s="5">
        <v>230000</v>
      </c>
      <c r="K559" s="123">
        <f t="shared" si="8"/>
        <v>331750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>
      <c r="A560" s="4" t="s">
        <v>60</v>
      </c>
      <c r="B560" s="5">
        <v>201</v>
      </c>
      <c r="C560" s="5" t="s">
        <v>23</v>
      </c>
      <c r="D560" s="5">
        <v>122</v>
      </c>
      <c r="E560" s="5" t="s">
        <v>68</v>
      </c>
      <c r="F560" s="5">
        <v>31</v>
      </c>
      <c r="G560" s="5">
        <v>800</v>
      </c>
      <c r="H560" s="5">
        <v>750</v>
      </c>
      <c r="I560" s="5">
        <v>750</v>
      </c>
      <c r="J560" s="5">
        <v>750</v>
      </c>
      <c r="K560" s="123">
        <f t="shared" si="8"/>
        <v>762.5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>
      <c r="A561" s="4" t="s">
        <v>60</v>
      </c>
      <c r="B561" s="5">
        <v>201</v>
      </c>
      <c r="C561" s="5" t="s">
        <v>24</v>
      </c>
      <c r="D561" s="5">
        <v>15</v>
      </c>
      <c r="E561" s="5" t="s">
        <v>68</v>
      </c>
      <c r="F561" s="5">
        <v>31</v>
      </c>
      <c r="G561" s="5">
        <v>3100</v>
      </c>
      <c r="H561" s="5">
        <v>2600</v>
      </c>
      <c r="I561" s="5">
        <v>2600</v>
      </c>
      <c r="J561" s="5">
        <v>2600</v>
      </c>
      <c r="K561" s="123">
        <f t="shared" si="8"/>
        <v>2725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>
      <c r="A562" s="4" t="s">
        <v>60</v>
      </c>
      <c r="B562" s="5">
        <v>201</v>
      </c>
      <c r="C562" s="5" t="s">
        <v>25</v>
      </c>
      <c r="D562" s="5">
        <v>137</v>
      </c>
      <c r="E562" s="5" t="s">
        <v>68</v>
      </c>
      <c r="F562" s="5">
        <v>31</v>
      </c>
      <c r="G562" s="7"/>
      <c r="H562" s="7"/>
      <c r="I562" s="7"/>
      <c r="J562" s="7"/>
      <c r="K562" s="123" t="str">
        <f t="shared" si="8"/>
        <v xml:space="preserve"> 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>
      <c r="A563" s="4" t="s">
        <v>61</v>
      </c>
      <c r="B563" s="5">
        <v>206</v>
      </c>
      <c r="C563" s="5" t="s">
        <v>7</v>
      </c>
      <c r="D563" s="5">
        <v>486</v>
      </c>
      <c r="E563" s="5" t="s">
        <v>68</v>
      </c>
      <c r="F563" s="5">
        <v>31</v>
      </c>
      <c r="G563" s="5">
        <v>2300</v>
      </c>
      <c r="H563" s="5">
        <v>2300</v>
      </c>
      <c r="I563" s="5">
        <v>2300</v>
      </c>
      <c r="J563" s="5">
        <v>2300</v>
      </c>
      <c r="K563" s="123">
        <f t="shared" si="8"/>
        <v>2300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>
      <c r="A564" s="4" t="s">
        <v>61</v>
      </c>
      <c r="B564" s="5">
        <v>206</v>
      </c>
      <c r="C564" s="5" t="s">
        <v>10</v>
      </c>
      <c r="D564" s="5">
        <v>176</v>
      </c>
      <c r="E564" s="5" t="s">
        <v>68</v>
      </c>
      <c r="F564" s="5">
        <v>31</v>
      </c>
      <c r="G564" s="5">
        <v>6722</v>
      </c>
      <c r="H564" s="5">
        <v>6991</v>
      </c>
      <c r="I564" s="5">
        <v>7131</v>
      </c>
      <c r="J564" s="5">
        <v>7653</v>
      </c>
      <c r="K564" s="123">
        <f t="shared" si="8"/>
        <v>7124.25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>
      <c r="A565" s="4" t="s">
        <v>61</v>
      </c>
      <c r="B565" s="5">
        <v>206</v>
      </c>
      <c r="C565" s="5" t="s">
        <v>12</v>
      </c>
      <c r="D565" s="5">
        <v>125</v>
      </c>
      <c r="E565" s="5" t="s">
        <v>68</v>
      </c>
      <c r="F565" s="5">
        <v>31</v>
      </c>
      <c r="G565" s="5">
        <v>6100</v>
      </c>
      <c r="H565" s="5">
        <v>6000</v>
      </c>
      <c r="I565" s="5">
        <v>6000</v>
      </c>
      <c r="J565" s="5">
        <v>6000</v>
      </c>
      <c r="K565" s="123">
        <f t="shared" si="8"/>
        <v>6025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>
      <c r="A566" s="4" t="s">
        <v>61</v>
      </c>
      <c r="B566" s="5">
        <v>206</v>
      </c>
      <c r="C566" s="5" t="s">
        <v>13</v>
      </c>
      <c r="D566" s="5">
        <v>191</v>
      </c>
      <c r="E566" s="5" t="s">
        <v>68</v>
      </c>
      <c r="F566" s="5">
        <v>31</v>
      </c>
      <c r="G566" s="5">
        <v>6722</v>
      </c>
      <c r="H566" s="5">
        <v>6756</v>
      </c>
      <c r="I566" s="5">
        <v>6776</v>
      </c>
      <c r="J566" s="5">
        <v>7653</v>
      </c>
      <c r="K566" s="123">
        <f t="shared" si="8"/>
        <v>6976.75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>
      <c r="A567" s="4" t="s">
        <v>61</v>
      </c>
      <c r="B567" s="5">
        <v>206</v>
      </c>
      <c r="C567" s="5" t="s">
        <v>14</v>
      </c>
      <c r="D567" s="5">
        <v>195</v>
      </c>
      <c r="E567" s="5" t="s">
        <v>68</v>
      </c>
      <c r="F567" s="5">
        <v>31</v>
      </c>
      <c r="G567" s="5">
        <v>48000</v>
      </c>
      <c r="H567" s="5">
        <v>63750</v>
      </c>
      <c r="I567" s="5">
        <v>91250</v>
      </c>
      <c r="J567" s="5">
        <v>173529</v>
      </c>
      <c r="K567" s="123">
        <f t="shared" si="8"/>
        <v>94132.25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>
      <c r="A568" s="4" t="s">
        <v>61</v>
      </c>
      <c r="B568" s="5">
        <v>206</v>
      </c>
      <c r="C568" s="5" t="s">
        <v>15</v>
      </c>
      <c r="D568" s="5">
        <v>242</v>
      </c>
      <c r="E568" s="5" t="s">
        <v>68</v>
      </c>
      <c r="F568" s="5">
        <v>31</v>
      </c>
      <c r="G568" s="5">
        <v>961380</v>
      </c>
      <c r="H568" s="5">
        <v>594583</v>
      </c>
      <c r="I568" s="5">
        <v>597917</v>
      </c>
      <c r="J568" s="5">
        <v>953781</v>
      </c>
      <c r="K568" s="123">
        <f t="shared" si="8"/>
        <v>776915.25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>
      <c r="A569" s="4" t="s">
        <v>61</v>
      </c>
      <c r="B569" s="5">
        <v>206</v>
      </c>
      <c r="C569" s="5" t="s">
        <v>16</v>
      </c>
      <c r="D569" s="5">
        <v>201</v>
      </c>
      <c r="E569" s="5" t="s">
        <v>68</v>
      </c>
      <c r="F569" s="5">
        <v>31</v>
      </c>
      <c r="G569" s="7"/>
      <c r="H569" s="7"/>
      <c r="I569" s="7"/>
      <c r="J569" s="7"/>
      <c r="K569" s="123" t="str">
        <f t="shared" si="8"/>
        <v xml:space="preserve"> </v>
      </c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>
      <c r="A570" s="4" t="s">
        <v>61</v>
      </c>
      <c r="B570" s="5">
        <v>206</v>
      </c>
      <c r="C570" s="5" t="s">
        <v>17</v>
      </c>
      <c r="D570" s="5">
        <v>56</v>
      </c>
      <c r="E570" s="5" t="s">
        <v>68</v>
      </c>
      <c r="F570" s="5">
        <v>31</v>
      </c>
      <c r="G570" s="5">
        <v>9800</v>
      </c>
      <c r="H570" s="5">
        <v>104167</v>
      </c>
      <c r="I570" s="5">
        <v>36667</v>
      </c>
      <c r="J570" s="5">
        <v>30672</v>
      </c>
      <c r="K570" s="123">
        <f t="shared" si="8"/>
        <v>45326.5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>
      <c r="A571" s="4" t="s">
        <v>61</v>
      </c>
      <c r="B571" s="5">
        <v>206</v>
      </c>
      <c r="C571" s="5" t="s">
        <v>18</v>
      </c>
      <c r="D571" s="5">
        <v>79</v>
      </c>
      <c r="E571" s="5" t="s">
        <v>68</v>
      </c>
      <c r="F571" s="5">
        <v>31</v>
      </c>
      <c r="G571" s="5">
        <v>2243000</v>
      </c>
      <c r="H571" s="5">
        <v>2233333</v>
      </c>
      <c r="I571" s="5">
        <v>2322500</v>
      </c>
      <c r="J571" s="5">
        <v>2332500</v>
      </c>
      <c r="K571" s="123">
        <f t="shared" si="8"/>
        <v>2282833.25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>
      <c r="A572" s="4" t="s">
        <v>61</v>
      </c>
      <c r="B572" s="5">
        <v>206</v>
      </c>
      <c r="C572" s="5" t="s">
        <v>19</v>
      </c>
      <c r="D572" s="5">
        <v>197</v>
      </c>
      <c r="E572" s="5" t="s">
        <v>68</v>
      </c>
      <c r="F572" s="5">
        <v>31</v>
      </c>
      <c r="G572" s="7"/>
      <c r="H572" s="7"/>
      <c r="I572" s="7"/>
      <c r="J572" s="7"/>
      <c r="K572" s="123" t="str">
        <f t="shared" si="8"/>
        <v xml:space="preserve"> 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>
      <c r="A573" s="4" t="s">
        <v>61</v>
      </c>
      <c r="B573" s="5">
        <v>206</v>
      </c>
      <c r="C573" s="5" t="s">
        <v>20</v>
      </c>
      <c r="D573" s="5">
        <v>489</v>
      </c>
      <c r="E573" s="5" t="s">
        <v>68</v>
      </c>
      <c r="F573" s="5">
        <v>31</v>
      </c>
      <c r="G573" s="7"/>
      <c r="H573" s="7"/>
      <c r="I573" s="7"/>
      <c r="J573" s="7"/>
      <c r="K573" s="123" t="str">
        <f t="shared" si="8"/>
        <v xml:space="preserve"> 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>
      <c r="A574" s="4" t="s">
        <v>61</v>
      </c>
      <c r="B574" s="5">
        <v>206</v>
      </c>
      <c r="C574" s="5" t="s">
        <v>21</v>
      </c>
      <c r="D574" s="5">
        <v>27</v>
      </c>
      <c r="E574" s="5" t="s">
        <v>68</v>
      </c>
      <c r="F574" s="5">
        <v>31</v>
      </c>
      <c r="G574" s="5">
        <v>5880</v>
      </c>
      <c r="H574" s="5">
        <v>7083</v>
      </c>
      <c r="I574" s="5">
        <v>6250</v>
      </c>
      <c r="J574" s="5">
        <v>6722</v>
      </c>
      <c r="K574" s="123">
        <f t="shared" si="8"/>
        <v>6483.75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>
      <c r="A575" s="4" t="s">
        <v>61</v>
      </c>
      <c r="B575" s="5">
        <v>206</v>
      </c>
      <c r="C575" s="5" t="s">
        <v>22</v>
      </c>
      <c r="D575" s="5">
        <v>83</v>
      </c>
      <c r="E575" s="5" t="s">
        <v>68</v>
      </c>
      <c r="F575" s="5">
        <v>31</v>
      </c>
      <c r="G575" s="5">
        <v>9864960</v>
      </c>
      <c r="H575" s="5">
        <v>6485420</v>
      </c>
      <c r="I575" s="5">
        <v>6522920</v>
      </c>
      <c r="J575" s="5">
        <v>6619330</v>
      </c>
      <c r="K575" s="123">
        <f t="shared" si="8"/>
        <v>7373157.5</v>
      </c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>
      <c r="A576" s="4" t="s">
        <v>61</v>
      </c>
      <c r="B576" s="5">
        <v>206</v>
      </c>
      <c r="C576" s="5" t="s">
        <v>23</v>
      </c>
      <c r="D576" s="5">
        <v>122</v>
      </c>
      <c r="E576" s="5" t="s">
        <v>68</v>
      </c>
      <c r="F576" s="5">
        <v>31</v>
      </c>
      <c r="G576" s="5">
        <v>660</v>
      </c>
      <c r="H576" s="5">
        <v>650</v>
      </c>
      <c r="I576" s="5">
        <v>650</v>
      </c>
      <c r="J576" s="5">
        <v>650</v>
      </c>
      <c r="K576" s="123">
        <f t="shared" si="8"/>
        <v>652.5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>
      <c r="A577" s="4" t="s">
        <v>61</v>
      </c>
      <c r="B577" s="5">
        <v>206</v>
      </c>
      <c r="C577" s="5" t="s">
        <v>24</v>
      </c>
      <c r="D577" s="5">
        <v>15</v>
      </c>
      <c r="E577" s="5" t="s">
        <v>68</v>
      </c>
      <c r="F577" s="5">
        <v>31</v>
      </c>
      <c r="G577" s="5">
        <v>169000</v>
      </c>
      <c r="H577" s="5">
        <v>174583</v>
      </c>
      <c r="I577" s="5">
        <v>284167</v>
      </c>
      <c r="J577" s="5">
        <v>301680</v>
      </c>
      <c r="K577" s="123">
        <f t="shared" si="8"/>
        <v>232357.5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>
      <c r="A578" s="4" t="s">
        <v>61</v>
      </c>
      <c r="B578" s="5">
        <v>206</v>
      </c>
      <c r="C578" s="5" t="s">
        <v>25</v>
      </c>
      <c r="D578" s="5">
        <v>137</v>
      </c>
      <c r="E578" s="5" t="s">
        <v>68</v>
      </c>
      <c r="F578" s="5">
        <v>31</v>
      </c>
      <c r="G578" s="5">
        <v>57500</v>
      </c>
      <c r="H578" s="5">
        <v>57000</v>
      </c>
      <c r="I578" s="5">
        <v>57000</v>
      </c>
      <c r="J578" s="5">
        <v>57000</v>
      </c>
      <c r="K578" s="123">
        <f t="shared" si="8"/>
        <v>57125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>
      <c r="A579" s="4" t="s">
        <v>62</v>
      </c>
      <c r="B579" s="5">
        <v>209</v>
      </c>
      <c r="C579" s="5" t="s">
        <v>7</v>
      </c>
      <c r="D579" s="5">
        <v>486</v>
      </c>
      <c r="E579" s="5" t="s">
        <v>68</v>
      </c>
      <c r="F579" s="5">
        <v>31</v>
      </c>
      <c r="G579" s="5">
        <v>500</v>
      </c>
      <c r="H579" s="5">
        <v>700</v>
      </c>
      <c r="I579" s="5">
        <v>1200</v>
      </c>
      <c r="J579" s="5">
        <v>1200</v>
      </c>
      <c r="K579" s="123">
        <f t="shared" si="8"/>
        <v>900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>
      <c r="A580" s="4" t="s">
        <v>62</v>
      </c>
      <c r="B580" s="5">
        <v>209</v>
      </c>
      <c r="C580" s="5" t="s">
        <v>10</v>
      </c>
      <c r="D580" s="5">
        <v>176</v>
      </c>
      <c r="E580" s="5" t="s">
        <v>68</v>
      </c>
      <c r="F580" s="5">
        <v>31</v>
      </c>
      <c r="G580" s="5">
        <v>3800</v>
      </c>
      <c r="H580" s="5">
        <v>3800</v>
      </c>
      <c r="I580" s="5">
        <v>3800</v>
      </c>
      <c r="J580" s="5">
        <v>3800</v>
      </c>
      <c r="K580" s="123">
        <f t="shared" ref="K580:K643" si="9">IF(ISERROR(AVERAGE(G580:J580))," ",AVERAGE(G580:J580))</f>
        <v>3800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>
      <c r="A581" s="4" t="s">
        <v>62</v>
      </c>
      <c r="B581" s="5">
        <v>209</v>
      </c>
      <c r="C581" s="5" t="s">
        <v>12</v>
      </c>
      <c r="D581" s="5">
        <v>125</v>
      </c>
      <c r="E581" s="5" t="s">
        <v>68</v>
      </c>
      <c r="F581" s="5">
        <v>31</v>
      </c>
      <c r="G581" s="7"/>
      <c r="H581" s="7"/>
      <c r="I581" s="7"/>
      <c r="J581" s="7"/>
      <c r="K581" s="123" t="str">
        <f t="shared" si="9"/>
        <v xml:space="preserve"> 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>
      <c r="A582" s="4" t="s">
        <v>62</v>
      </c>
      <c r="B582" s="5">
        <v>209</v>
      </c>
      <c r="C582" s="5" t="s">
        <v>13</v>
      </c>
      <c r="D582" s="5">
        <v>191</v>
      </c>
      <c r="E582" s="5" t="s">
        <v>68</v>
      </c>
      <c r="F582" s="5">
        <v>31</v>
      </c>
      <c r="G582" s="7"/>
      <c r="H582" s="7"/>
      <c r="I582" s="7"/>
      <c r="J582" s="7"/>
      <c r="K582" s="123" t="str">
        <f t="shared" si="9"/>
        <v xml:space="preserve"> 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>
      <c r="A583" s="4" t="s">
        <v>62</v>
      </c>
      <c r="B583" s="5">
        <v>209</v>
      </c>
      <c r="C583" s="5" t="s">
        <v>14</v>
      </c>
      <c r="D583" s="5">
        <v>195</v>
      </c>
      <c r="E583" s="5" t="s">
        <v>68</v>
      </c>
      <c r="F583" s="5">
        <v>31</v>
      </c>
      <c r="G583" s="5">
        <v>1800</v>
      </c>
      <c r="H583" s="5">
        <v>1700</v>
      </c>
      <c r="I583" s="5">
        <v>1700</v>
      </c>
      <c r="J583" s="5">
        <v>1700</v>
      </c>
      <c r="K583" s="123">
        <f t="shared" si="9"/>
        <v>1725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>
      <c r="A584" s="4" t="s">
        <v>62</v>
      </c>
      <c r="B584" s="5">
        <v>209</v>
      </c>
      <c r="C584" s="5" t="s">
        <v>15</v>
      </c>
      <c r="D584" s="5">
        <v>242</v>
      </c>
      <c r="E584" s="5" t="s">
        <v>68</v>
      </c>
      <c r="F584" s="5">
        <v>31</v>
      </c>
      <c r="G584" s="5">
        <v>5600</v>
      </c>
      <c r="H584" s="5">
        <v>5500</v>
      </c>
      <c r="I584" s="5">
        <v>5500</v>
      </c>
      <c r="J584" s="5">
        <v>5500</v>
      </c>
      <c r="K584" s="123">
        <f t="shared" si="9"/>
        <v>5525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>
      <c r="A585" s="4" t="s">
        <v>62</v>
      </c>
      <c r="B585" s="5">
        <v>209</v>
      </c>
      <c r="C585" s="5" t="s">
        <v>16</v>
      </c>
      <c r="D585" s="5">
        <v>201</v>
      </c>
      <c r="E585" s="5" t="s">
        <v>68</v>
      </c>
      <c r="F585" s="5">
        <v>31</v>
      </c>
      <c r="G585" s="7"/>
      <c r="H585" s="7"/>
      <c r="I585" s="7"/>
      <c r="J585" s="7"/>
      <c r="K585" s="123" t="str">
        <f t="shared" si="9"/>
        <v xml:space="preserve"> </v>
      </c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>
      <c r="A586" s="4" t="s">
        <v>62</v>
      </c>
      <c r="B586" s="5">
        <v>209</v>
      </c>
      <c r="C586" s="5" t="s">
        <v>17</v>
      </c>
      <c r="D586" s="5">
        <v>56</v>
      </c>
      <c r="E586" s="5" t="s">
        <v>68</v>
      </c>
      <c r="F586" s="5">
        <v>31</v>
      </c>
      <c r="G586" s="5">
        <v>56425</v>
      </c>
      <c r="H586" s="5">
        <v>46973</v>
      </c>
      <c r="I586" s="5">
        <v>47409</v>
      </c>
      <c r="J586" s="5">
        <v>47409</v>
      </c>
      <c r="K586" s="123">
        <f t="shared" si="9"/>
        <v>49554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>
      <c r="A587" s="4" t="s">
        <v>62</v>
      </c>
      <c r="B587" s="5">
        <v>209</v>
      </c>
      <c r="C587" s="5" t="s">
        <v>18</v>
      </c>
      <c r="D587" s="5">
        <v>79</v>
      </c>
      <c r="E587" s="5" t="s">
        <v>68</v>
      </c>
      <c r="F587" s="5">
        <v>31</v>
      </c>
      <c r="G587" s="7"/>
      <c r="H587" s="7"/>
      <c r="I587" s="7"/>
      <c r="J587" s="7"/>
      <c r="K587" s="123" t="str">
        <f t="shared" si="9"/>
        <v xml:space="preserve"> 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>
      <c r="A588" s="4" t="s">
        <v>62</v>
      </c>
      <c r="B588" s="5">
        <v>209</v>
      </c>
      <c r="C588" s="5" t="s">
        <v>19</v>
      </c>
      <c r="D588" s="5">
        <v>197</v>
      </c>
      <c r="E588" s="5" t="s">
        <v>68</v>
      </c>
      <c r="F588" s="5">
        <v>31</v>
      </c>
      <c r="G588" s="7"/>
      <c r="H588" s="7"/>
      <c r="I588" s="7"/>
      <c r="J588" s="7"/>
      <c r="K588" s="123" t="str">
        <f t="shared" si="9"/>
        <v xml:space="preserve"> 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>
      <c r="A589" s="4" t="s">
        <v>62</v>
      </c>
      <c r="B589" s="5">
        <v>209</v>
      </c>
      <c r="C589" s="5" t="s">
        <v>20</v>
      </c>
      <c r="D589" s="5">
        <v>489</v>
      </c>
      <c r="E589" s="5" t="s">
        <v>68</v>
      </c>
      <c r="F589" s="5">
        <v>31</v>
      </c>
      <c r="G589" s="7"/>
      <c r="H589" s="7"/>
      <c r="I589" s="7"/>
      <c r="J589" s="7"/>
      <c r="K589" s="123" t="str">
        <f t="shared" si="9"/>
        <v xml:space="preserve"> 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>
      <c r="A590" s="4" t="s">
        <v>62</v>
      </c>
      <c r="B590" s="5">
        <v>209</v>
      </c>
      <c r="C590" s="5" t="s">
        <v>21</v>
      </c>
      <c r="D590" s="5">
        <v>27</v>
      </c>
      <c r="E590" s="5" t="s">
        <v>68</v>
      </c>
      <c r="F590" s="5">
        <v>31</v>
      </c>
      <c r="G590" s="5">
        <v>50</v>
      </c>
      <c r="H590" s="5">
        <v>50</v>
      </c>
      <c r="I590" s="5">
        <v>50</v>
      </c>
      <c r="J590" s="5">
        <v>50</v>
      </c>
      <c r="K590" s="123">
        <f t="shared" si="9"/>
        <v>50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>
      <c r="A591" s="4" t="s">
        <v>62</v>
      </c>
      <c r="B591" s="5">
        <v>209</v>
      </c>
      <c r="C591" s="5" t="s">
        <v>22</v>
      </c>
      <c r="D591" s="5">
        <v>83</v>
      </c>
      <c r="E591" s="5" t="s">
        <v>68</v>
      </c>
      <c r="F591" s="5">
        <v>31</v>
      </c>
      <c r="G591" s="5">
        <v>1000</v>
      </c>
      <c r="H591" s="5">
        <v>1000</v>
      </c>
      <c r="I591" s="5">
        <v>1000</v>
      </c>
      <c r="J591" s="5">
        <v>1000</v>
      </c>
      <c r="K591" s="123">
        <f t="shared" si="9"/>
        <v>1000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>
      <c r="A592" s="4" t="s">
        <v>62</v>
      </c>
      <c r="B592" s="5">
        <v>209</v>
      </c>
      <c r="C592" s="5" t="s">
        <v>23</v>
      </c>
      <c r="D592" s="5">
        <v>122</v>
      </c>
      <c r="E592" s="5" t="s">
        <v>68</v>
      </c>
      <c r="F592" s="5">
        <v>31</v>
      </c>
      <c r="G592" s="5">
        <v>1450</v>
      </c>
      <c r="H592" s="5">
        <v>1300</v>
      </c>
      <c r="I592" s="5">
        <v>1300</v>
      </c>
      <c r="J592" s="5">
        <v>1300</v>
      </c>
      <c r="K592" s="123">
        <f t="shared" si="9"/>
        <v>1337.5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>
      <c r="A593" s="4" t="s">
        <v>62</v>
      </c>
      <c r="B593" s="5">
        <v>209</v>
      </c>
      <c r="C593" s="5" t="s">
        <v>24</v>
      </c>
      <c r="D593" s="5">
        <v>15</v>
      </c>
      <c r="E593" s="5" t="s">
        <v>68</v>
      </c>
      <c r="F593" s="5">
        <v>31</v>
      </c>
      <c r="G593" s="5">
        <v>200</v>
      </c>
      <c r="H593" s="5">
        <v>200</v>
      </c>
      <c r="I593" s="5">
        <v>220</v>
      </c>
      <c r="J593" s="5">
        <v>220</v>
      </c>
      <c r="K593" s="123">
        <f t="shared" si="9"/>
        <v>210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>
      <c r="A594" s="4" t="s">
        <v>62</v>
      </c>
      <c r="B594" s="5">
        <v>209</v>
      </c>
      <c r="C594" s="5" t="s">
        <v>25</v>
      </c>
      <c r="D594" s="5">
        <v>137</v>
      </c>
      <c r="E594" s="5" t="s">
        <v>68</v>
      </c>
      <c r="F594" s="5">
        <v>31</v>
      </c>
      <c r="G594" s="7"/>
      <c r="H594" s="7"/>
      <c r="I594" s="7"/>
      <c r="J594" s="7"/>
      <c r="K594" s="123" t="str">
        <f t="shared" si="9"/>
        <v xml:space="preserve"> 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>
      <c r="A595" s="4" t="s">
        <v>63</v>
      </c>
      <c r="B595" s="5">
        <v>217</v>
      </c>
      <c r="C595" s="5" t="s">
        <v>7</v>
      </c>
      <c r="D595" s="5">
        <v>486</v>
      </c>
      <c r="E595" s="5" t="s">
        <v>68</v>
      </c>
      <c r="F595" s="5">
        <v>31</v>
      </c>
      <c r="G595" s="5">
        <v>1700</v>
      </c>
      <c r="H595" s="5">
        <v>1750</v>
      </c>
      <c r="I595" s="5">
        <v>1750</v>
      </c>
      <c r="J595" s="5">
        <v>1800</v>
      </c>
      <c r="K595" s="123">
        <f t="shared" si="9"/>
        <v>1750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>
      <c r="A596" s="4" t="s">
        <v>63</v>
      </c>
      <c r="B596" s="5">
        <v>217</v>
      </c>
      <c r="C596" s="5" t="s">
        <v>10</v>
      </c>
      <c r="D596" s="5">
        <v>176</v>
      </c>
      <c r="E596" s="5" t="s">
        <v>68</v>
      </c>
      <c r="F596" s="5">
        <v>31</v>
      </c>
      <c r="G596" s="5">
        <v>170860</v>
      </c>
      <c r="H596" s="5">
        <v>189627</v>
      </c>
      <c r="I596" s="5">
        <v>179575</v>
      </c>
      <c r="J596" s="5">
        <v>195961</v>
      </c>
      <c r="K596" s="123">
        <f t="shared" si="9"/>
        <v>184005.75</v>
      </c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>
      <c r="A597" s="4" t="s">
        <v>63</v>
      </c>
      <c r="B597" s="5">
        <v>217</v>
      </c>
      <c r="C597" s="5" t="s">
        <v>12</v>
      </c>
      <c r="D597" s="5">
        <v>125</v>
      </c>
      <c r="E597" s="5" t="s">
        <v>68</v>
      </c>
      <c r="F597" s="5">
        <v>31</v>
      </c>
      <c r="G597" s="5">
        <v>113470</v>
      </c>
      <c r="H597" s="5">
        <v>136584</v>
      </c>
      <c r="I597" s="5">
        <v>126733</v>
      </c>
      <c r="J597" s="5">
        <v>127630</v>
      </c>
      <c r="K597" s="123">
        <f t="shared" si="9"/>
        <v>126104.25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>
      <c r="A598" s="4" t="s">
        <v>63</v>
      </c>
      <c r="B598" s="5">
        <v>217</v>
      </c>
      <c r="C598" s="5" t="s">
        <v>13</v>
      </c>
      <c r="D598" s="5">
        <v>191</v>
      </c>
      <c r="E598" s="5" t="s">
        <v>68</v>
      </c>
      <c r="F598" s="5">
        <v>31</v>
      </c>
      <c r="G598" s="7"/>
      <c r="H598" s="7"/>
      <c r="I598" s="7"/>
      <c r="J598" s="7"/>
      <c r="K598" s="123" t="str">
        <f t="shared" si="9"/>
        <v xml:space="preserve"> 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>
      <c r="A599" s="4" t="s">
        <v>63</v>
      </c>
      <c r="B599" s="5">
        <v>217</v>
      </c>
      <c r="C599" s="5" t="s">
        <v>14</v>
      </c>
      <c r="D599" s="5">
        <v>195</v>
      </c>
      <c r="E599" s="5" t="s">
        <v>68</v>
      </c>
      <c r="F599" s="5">
        <v>31</v>
      </c>
      <c r="G599" s="7"/>
      <c r="H599" s="7"/>
      <c r="I599" s="7"/>
      <c r="J599" s="7"/>
      <c r="K599" s="123" t="str">
        <f t="shared" si="9"/>
        <v xml:space="preserve"> 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>
      <c r="A600" s="4" t="s">
        <v>63</v>
      </c>
      <c r="B600" s="5">
        <v>217</v>
      </c>
      <c r="C600" s="5" t="s">
        <v>15</v>
      </c>
      <c r="D600" s="5">
        <v>242</v>
      </c>
      <c r="E600" s="5" t="s">
        <v>68</v>
      </c>
      <c r="F600" s="5">
        <v>31</v>
      </c>
      <c r="G600" s="5">
        <v>53545</v>
      </c>
      <c r="H600" s="5">
        <v>52062</v>
      </c>
      <c r="I600" s="5">
        <v>56084</v>
      </c>
      <c r="J600" s="5">
        <v>62324</v>
      </c>
      <c r="K600" s="123">
        <f t="shared" si="9"/>
        <v>56003.75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>
      <c r="A601" s="4" t="s">
        <v>63</v>
      </c>
      <c r="B601" s="5">
        <v>217</v>
      </c>
      <c r="C601" s="5" t="s">
        <v>16</v>
      </c>
      <c r="D601" s="5">
        <v>201</v>
      </c>
      <c r="E601" s="5" t="s">
        <v>68</v>
      </c>
      <c r="F601" s="5">
        <v>31</v>
      </c>
      <c r="G601" s="7"/>
      <c r="H601" s="7"/>
      <c r="I601" s="7"/>
      <c r="J601" s="7"/>
      <c r="K601" s="123" t="str">
        <f t="shared" si="9"/>
        <v xml:space="preserve"> 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>
      <c r="A602" s="4" t="s">
        <v>63</v>
      </c>
      <c r="B602" s="5">
        <v>217</v>
      </c>
      <c r="C602" s="5" t="s">
        <v>17</v>
      </c>
      <c r="D602" s="5">
        <v>56</v>
      </c>
      <c r="E602" s="5" t="s">
        <v>68</v>
      </c>
      <c r="F602" s="5">
        <v>31</v>
      </c>
      <c r="G602" s="5">
        <v>440082</v>
      </c>
      <c r="H602" s="5">
        <v>470384</v>
      </c>
      <c r="I602" s="5">
        <v>468156</v>
      </c>
      <c r="J602" s="5">
        <v>487175</v>
      </c>
      <c r="K602" s="123">
        <f t="shared" si="9"/>
        <v>466449.25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>
      <c r="A603" s="4" t="s">
        <v>63</v>
      </c>
      <c r="B603" s="5">
        <v>217</v>
      </c>
      <c r="C603" s="5" t="s">
        <v>18</v>
      </c>
      <c r="D603" s="5">
        <v>79</v>
      </c>
      <c r="E603" s="5" t="s">
        <v>68</v>
      </c>
      <c r="F603" s="5">
        <v>31</v>
      </c>
      <c r="G603" s="5">
        <v>51358</v>
      </c>
      <c r="H603" s="5">
        <v>65855</v>
      </c>
      <c r="I603" s="5">
        <v>65394</v>
      </c>
      <c r="J603" s="5">
        <v>76189</v>
      </c>
      <c r="K603" s="123">
        <f t="shared" si="9"/>
        <v>64699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>
      <c r="A604" s="4" t="s">
        <v>63</v>
      </c>
      <c r="B604" s="5">
        <v>217</v>
      </c>
      <c r="C604" s="5" t="s">
        <v>19</v>
      </c>
      <c r="D604" s="5">
        <v>197</v>
      </c>
      <c r="E604" s="5" t="s">
        <v>68</v>
      </c>
      <c r="F604" s="5">
        <v>31</v>
      </c>
      <c r="G604" s="7"/>
      <c r="H604" s="7"/>
      <c r="I604" s="7"/>
      <c r="J604" s="7"/>
      <c r="K604" s="123" t="str">
        <f t="shared" si="9"/>
        <v xml:space="preserve"> 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>
      <c r="A605" s="4" t="s">
        <v>63</v>
      </c>
      <c r="B605" s="5">
        <v>217</v>
      </c>
      <c r="C605" s="5" t="s">
        <v>20</v>
      </c>
      <c r="D605" s="5">
        <v>489</v>
      </c>
      <c r="E605" s="5" t="s">
        <v>68</v>
      </c>
      <c r="F605" s="5">
        <v>31</v>
      </c>
      <c r="G605" s="7"/>
      <c r="H605" s="7"/>
      <c r="I605" s="7"/>
      <c r="J605" s="7"/>
      <c r="K605" s="123" t="str">
        <f t="shared" si="9"/>
        <v xml:space="preserve"> 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>
      <c r="A606" s="4" t="s">
        <v>63</v>
      </c>
      <c r="B606" s="5">
        <v>217</v>
      </c>
      <c r="C606" s="5" t="s">
        <v>21</v>
      </c>
      <c r="D606" s="5">
        <v>27</v>
      </c>
      <c r="E606" s="5" t="s">
        <v>68</v>
      </c>
      <c r="F606" s="5">
        <v>31</v>
      </c>
      <c r="G606" s="5">
        <v>32983</v>
      </c>
      <c r="H606" s="5">
        <v>30723</v>
      </c>
      <c r="I606" s="5">
        <v>32774</v>
      </c>
      <c r="J606" s="5">
        <v>32027</v>
      </c>
      <c r="K606" s="123">
        <f t="shared" si="9"/>
        <v>32126.75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>
      <c r="A607" s="4" t="s">
        <v>63</v>
      </c>
      <c r="B607" s="5">
        <v>217</v>
      </c>
      <c r="C607" s="5" t="s">
        <v>22</v>
      </c>
      <c r="D607" s="5">
        <v>83</v>
      </c>
      <c r="E607" s="5" t="s">
        <v>68</v>
      </c>
      <c r="F607" s="5">
        <v>31</v>
      </c>
      <c r="G607" s="5">
        <v>209756</v>
      </c>
      <c r="H607" s="5">
        <v>215456</v>
      </c>
      <c r="I607" s="5">
        <v>215372</v>
      </c>
      <c r="J607" s="5">
        <v>230762</v>
      </c>
      <c r="K607" s="123">
        <f t="shared" si="9"/>
        <v>217836.5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>
      <c r="A608" s="4" t="s">
        <v>63</v>
      </c>
      <c r="B608" s="5">
        <v>217</v>
      </c>
      <c r="C608" s="5" t="s">
        <v>23</v>
      </c>
      <c r="D608" s="5">
        <v>122</v>
      </c>
      <c r="E608" s="5" t="s">
        <v>68</v>
      </c>
      <c r="F608" s="5">
        <v>31</v>
      </c>
      <c r="G608" s="5">
        <v>793</v>
      </c>
      <c r="H608" s="5">
        <v>296</v>
      </c>
      <c r="I608" s="5">
        <v>400</v>
      </c>
      <c r="J608" s="5">
        <v>475</v>
      </c>
      <c r="K608" s="123">
        <f t="shared" si="9"/>
        <v>491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>
      <c r="A609" s="4" t="s">
        <v>63</v>
      </c>
      <c r="B609" s="5">
        <v>217</v>
      </c>
      <c r="C609" s="5" t="s">
        <v>24</v>
      </c>
      <c r="D609" s="5">
        <v>15</v>
      </c>
      <c r="E609" s="5" t="s">
        <v>68</v>
      </c>
      <c r="F609" s="5">
        <v>31</v>
      </c>
      <c r="G609" s="7"/>
      <c r="H609" s="7"/>
      <c r="I609" s="7"/>
      <c r="J609" s="7"/>
      <c r="K609" s="123" t="str">
        <f t="shared" si="9"/>
        <v xml:space="preserve"> 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>
      <c r="A610" s="4" t="s">
        <v>63</v>
      </c>
      <c r="B610" s="5">
        <v>217</v>
      </c>
      <c r="C610" s="5" t="s">
        <v>25</v>
      </c>
      <c r="D610" s="5">
        <v>137</v>
      </c>
      <c r="E610" s="5" t="s">
        <v>68</v>
      </c>
      <c r="F610" s="5">
        <v>31</v>
      </c>
      <c r="G610" s="5">
        <v>57670</v>
      </c>
      <c r="H610" s="5">
        <v>60246</v>
      </c>
      <c r="I610" s="5">
        <v>58467</v>
      </c>
      <c r="J610" s="5">
        <v>62535</v>
      </c>
      <c r="K610" s="123">
        <f t="shared" si="9"/>
        <v>59729.5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>
      <c r="A611" s="4" t="s">
        <v>64</v>
      </c>
      <c r="B611" s="5">
        <v>226</v>
      </c>
      <c r="C611" s="5" t="s">
        <v>7</v>
      </c>
      <c r="D611" s="5">
        <v>486</v>
      </c>
      <c r="E611" s="5" t="s">
        <v>68</v>
      </c>
      <c r="F611" s="5">
        <v>31</v>
      </c>
      <c r="G611" s="5">
        <v>135000</v>
      </c>
      <c r="H611" s="5">
        <v>135000</v>
      </c>
      <c r="I611" s="5">
        <v>135000</v>
      </c>
      <c r="J611" s="5">
        <v>135000</v>
      </c>
      <c r="K611" s="123">
        <f t="shared" si="9"/>
        <v>135000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>
      <c r="A612" s="4" t="s">
        <v>64</v>
      </c>
      <c r="B612" s="5">
        <v>226</v>
      </c>
      <c r="C612" s="5" t="s">
        <v>10</v>
      </c>
      <c r="D612" s="5">
        <v>176</v>
      </c>
      <c r="E612" s="5" t="s">
        <v>68</v>
      </c>
      <c r="F612" s="5">
        <v>31</v>
      </c>
      <c r="G612" s="5">
        <v>828000</v>
      </c>
      <c r="H612" s="5">
        <v>849000</v>
      </c>
      <c r="I612" s="5">
        <v>870000</v>
      </c>
      <c r="J612" s="5">
        <v>896000</v>
      </c>
      <c r="K612" s="123">
        <f t="shared" si="9"/>
        <v>860750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>
      <c r="A613" s="4" t="s">
        <v>64</v>
      </c>
      <c r="B613" s="5">
        <v>226</v>
      </c>
      <c r="C613" s="5" t="s">
        <v>12</v>
      </c>
      <c r="D613" s="5">
        <v>125</v>
      </c>
      <c r="E613" s="5" t="s">
        <v>68</v>
      </c>
      <c r="F613" s="5">
        <v>31</v>
      </c>
      <c r="G613" s="5">
        <v>387000</v>
      </c>
      <c r="H613" s="5">
        <v>379000</v>
      </c>
      <c r="I613" s="5">
        <v>386000</v>
      </c>
      <c r="J613" s="5">
        <v>398000</v>
      </c>
      <c r="K613" s="123">
        <f t="shared" si="9"/>
        <v>387500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>
      <c r="A614" s="4" t="s">
        <v>64</v>
      </c>
      <c r="B614" s="5">
        <v>226</v>
      </c>
      <c r="C614" s="5" t="s">
        <v>13</v>
      </c>
      <c r="D614" s="5">
        <v>191</v>
      </c>
      <c r="E614" s="5" t="s">
        <v>68</v>
      </c>
      <c r="F614" s="5">
        <v>31</v>
      </c>
      <c r="G614" s="5">
        <v>6300</v>
      </c>
      <c r="H614" s="5">
        <v>6300</v>
      </c>
      <c r="I614" s="5">
        <v>6300</v>
      </c>
      <c r="J614" s="5">
        <v>6300</v>
      </c>
      <c r="K614" s="123">
        <f t="shared" si="9"/>
        <v>6300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>
      <c r="A615" s="4" t="s">
        <v>64</v>
      </c>
      <c r="B615" s="5">
        <v>226</v>
      </c>
      <c r="C615" s="5" t="s">
        <v>14</v>
      </c>
      <c r="D615" s="5">
        <v>195</v>
      </c>
      <c r="E615" s="5" t="s">
        <v>68</v>
      </c>
      <c r="F615" s="5">
        <v>31</v>
      </c>
      <c r="G615" s="5">
        <v>71000</v>
      </c>
      <c r="H615" s="5">
        <v>71000</v>
      </c>
      <c r="I615" s="5">
        <v>72000</v>
      </c>
      <c r="J615" s="5">
        <v>74000</v>
      </c>
      <c r="K615" s="123">
        <f t="shared" si="9"/>
        <v>72000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>
      <c r="A616" s="4" t="s">
        <v>64</v>
      </c>
      <c r="B616" s="5">
        <v>226</v>
      </c>
      <c r="C616" s="5" t="s">
        <v>15</v>
      </c>
      <c r="D616" s="5">
        <v>242</v>
      </c>
      <c r="E616" s="5" t="s">
        <v>68</v>
      </c>
      <c r="F616" s="5">
        <v>31</v>
      </c>
      <c r="G616" s="5">
        <v>225000</v>
      </c>
      <c r="H616" s="5">
        <v>230000</v>
      </c>
      <c r="I616" s="5">
        <v>235000</v>
      </c>
      <c r="J616" s="5">
        <v>244000</v>
      </c>
      <c r="K616" s="123">
        <f t="shared" si="9"/>
        <v>233500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>
      <c r="A617" s="4" t="s">
        <v>64</v>
      </c>
      <c r="B617" s="5">
        <v>226</v>
      </c>
      <c r="C617" s="5" t="s">
        <v>16</v>
      </c>
      <c r="D617" s="5">
        <v>201</v>
      </c>
      <c r="E617" s="5" t="s">
        <v>68</v>
      </c>
      <c r="F617" s="5">
        <v>31</v>
      </c>
      <c r="G617" s="7"/>
      <c r="H617" s="7"/>
      <c r="I617" s="7"/>
      <c r="J617" s="7"/>
      <c r="K617" s="123" t="str">
        <f t="shared" si="9"/>
        <v xml:space="preserve"> 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>
      <c r="A618" s="4" t="s">
        <v>64</v>
      </c>
      <c r="B618" s="5">
        <v>226</v>
      </c>
      <c r="C618" s="5" t="s">
        <v>17</v>
      </c>
      <c r="D618" s="5">
        <v>56</v>
      </c>
      <c r="E618" s="5" t="s">
        <v>68</v>
      </c>
      <c r="F618" s="5">
        <v>31</v>
      </c>
      <c r="G618" s="5">
        <v>780000</v>
      </c>
      <c r="H618" s="5">
        <v>819000</v>
      </c>
      <c r="I618" s="5">
        <v>844000</v>
      </c>
      <c r="J618" s="5">
        <v>862000</v>
      </c>
      <c r="K618" s="123">
        <f t="shared" si="9"/>
        <v>826250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>
      <c r="A619" s="4" t="s">
        <v>64</v>
      </c>
      <c r="B619" s="5">
        <v>226</v>
      </c>
      <c r="C619" s="5" t="s">
        <v>18</v>
      </c>
      <c r="D619" s="5">
        <v>79</v>
      </c>
      <c r="E619" s="5" t="s">
        <v>68</v>
      </c>
      <c r="F619" s="5">
        <v>31</v>
      </c>
      <c r="G619" s="5">
        <v>420000</v>
      </c>
      <c r="H619" s="5">
        <v>429000</v>
      </c>
      <c r="I619" s="5">
        <v>437000</v>
      </c>
      <c r="J619" s="5">
        <v>448000</v>
      </c>
      <c r="K619" s="123">
        <f t="shared" si="9"/>
        <v>433500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>
      <c r="A620" s="4" t="s">
        <v>64</v>
      </c>
      <c r="B620" s="5">
        <v>226</v>
      </c>
      <c r="C620" s="5" t="s">
        <v>19</v>
      </c>
      <c r="D620" s="5">
        <v>197</v>
      </c>
      <c r="E620" s="5" t="s">
        <v>68</v>
      </c>
      <c r="F620" s="5">
        <v>31</v>
      </c>
      <c r="G620" s="5">
        <v>85000</v>
      </c>
      <c r="H620" s="5">
        <v>86000</v>
      </c>
      <c r="I620" s="5">
        <v>87000</v>
      </c>
      <c r="J620" s="5">
        <v>88000</v>
      </c>
      <c r="K620" s="123">
        <f t="shared" si="9"/>
        <v>86500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>
      <c r="A621" s="4" t="s">
        <v>64</v>
      </c>
      <c r="B621" s="5">
        <v>226</v>
      </c>
      <c r="C621" s="5" t="s">
        <v>20</v>
      </c>
      <c r="D621" s="5">
        <v>489</v>
      </c>
      <c r="E621" s="5" t="s">
        <v>68</v>
      </c>
      <c r="F621" s="5">
        <v>31</v>
      </c>
      <c r="G621" s="5">
        <v>1675000</v>
      </c>
      <c r="H621" s="5">
        <v>1677000</v>
      </c>
      <c r="I621" s="5">
        <v>1678000</v>
      </c>
      <c r="J621" s="5">
        <v>1680000</v>
      </c>
      <c r="K621" s="123">
        <f t="shared" si="9"/>
        <v>1677500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>
      <c r="A622" s="4" t="s">
        <v>64</v>
      </c>
      <c r="B622" s="5">
        <v>226</v>
      </c>
      <c r="C622" s="5" t="s">
        <v>21</v>
      </c>
      <c r="D622" s="5">
        <v>27</v>
      </c>
      <c r="E622" s="5" t="s">
        <v>68</v>
      </c>
      <c r="F622" s="5">
        <v>31</v>
      </c>
      <c r="G622" s="5">
        <v>102000</v>
      </c>
      <c r="H622" s="5">
        <v>113000</v>
      </c>
      <c r="I622" s="5">
        <v>119000</v>
      </c>
      <c r="J622" s="5">
        <v>128000</v>
      </c>
      <c r="K622" s="123">
        <f t="shared" si="9"/>
        <v>115500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>
      <c r="A623" s="4" t="s">
        <v>64</v>
      </c>
      <c r="B623" s="5">
        <v>226</v>
      </c>
      <c r="C623" s="5" t="s">
        <v>22</v>
      </c>
      <c r="D623" s="5">
        <v>83</v>
      </c>
      <c r="E623" s="5" t="s">
        <v>68</v>
      </c>
      <c r="F623" s="5">
        <v>31</v>
      </c>
      <c r="G623" s="5">
        <v>294000</v>
      </c>
      <c r="H623" s="5">
        <v>308000</v>
      </c>
      <c r="I623" s="5">
        <v>314000</v>
      </c>
      <c r="J623" s="5">
        <v>321000</v>
      </c>
      <c r="K623" s="123">
        <f t="shared" si="9"/>
        <v>309250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>
      <c r="A624" s="4" t="s">
        <v>64</v>
      </c>
      <c r="B624" s="5">
        <v>226</v>
      </c>
      <c r="C624" s="5" t="s">
        <v>23</v>
      </c>
      <c r="D624" s="5">
        <v>122</v>
      </c>
      <c r="E624" s="5" t="s">
        <v>68</v>
      </c>
      <c r="F624" s="5">
        <v>31</v>
      </c>
      <c r="G624" s="5">
        <v>590000</v>
      </c>
      <c r="H624" s="5">
        <v>584000</v>
      </c>
      <c r="I624" s="5">
        <v>578000</v>
      </c>
      <c r="J624" s="5">
        <v>599000</v>
      </c>
      <c r="K624" s="123">
        <f t="shared" si="9"/>
        <v>587750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>
      <c r="A625" s="4" t="s">
        <v>64</v>
      </c>
      <c r="B625" s="5">
        <v>226</v>
      </c>
      <c r="C625" s="5" t="s">
        <v>24</v>
      </c>
      <c r="D625" s="5">
        <v>15</v>
      </c>
      <c r="E625" s="5" t="s">
        <v>68</v>
      </c>
      <c r="F625" s="5">
        <v>31</v>
      </c>
      <c r="G625" s="5">
        <v>9000</v>
      </c>
      <c r="H625" s="5">
        <v>10000</v>
      </c>
      <c r="I625" s="5">
        <v>11000</v>
      </c>
      <c r="J625" s="5">
        <v>11000</v>
      </c>
      <c r="K625" s="123">
        <f t="shared" si="9"/>
        <v>10250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>
      <c r="A626" s="4" t="s">
        <v>64</v>
      </c>
      <c r="B626" s="5">
        <v>226</v>
      </c>
      <c r="C626" s="5" t="s">
        <v>25</v>
      </c>
      <c r="D626" s="5">
        <v>137</v>
      </c>
      <c r="E626" s="5" t="s">
        <v>68</v>
      </c>
      <c r="F626" s="5">
        <v>31</v>
      </c>
      <c r="G626" s="7"/>
      <c r="H626" s="7"/>
      <c r="I626" s="7"/>
      <c r="J626" s="7"/>
      <c r="K626" s="123" t="str">
        <f t="shared" si="9"/>
        <v xml:space="preserve"> 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>
      <c r="A627" s="4" t="s">
        <v>65</v>
      </c>
      <c r="B627" s="5">
        <v>215</v>
      </c>
      <c r="C627" s="5" t="s">
        <v>7</v>
      </c>
      <c r="D627" s="5">
        <v>486</v>
      </c>
      <c r="E627" s="5" t="s">
        <v>68</v>
      </c>
      <c r="F627" s="5">
        <v>31</v>
      </c>
      <c r="G627" s="5">
        <v>322040</v>
      </c>
      <c r="H627" s="5">
        <v>480000</v>
      </c>
      <c r="I627" s="5">
        <v>480000</v>
      </c>
      <c r="J627" s="5">
        <v>480000</v>
      </c>
      <c r="K627" s="123">
        <f t="shared" si="9"/>
        <v>440510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>
      <c r="A628" s="4" t="s">
        <v>65</v>
      </c>
      <c r="B628" s="5">
        <v>215</v>
      </c>
      <c r="C628" s="5" t="s">
        <v>10</v>
      </c>
      <c r="D628" s="5">
        <v>176</v>
      </c>
      <c r="E628" s="5" t="s">
        <v>68</v>
      </c>
      <c r="F628" s="5">
        <v>31</v>
      </c>
      <c r="G628" s="5">
        <v>1100000</v>
      </c>
      <c r="H628" s="5">
        <v>1200000</v>
      </c>
      <c r="I628" s="5">
        <v>1200000</v>
      </c>
      <c r="J628" s="5">
        <v>1200000</v>
      </c>
      <c r="K628" s="123">
        <f t="shared" si="9"/>
        <v>1175000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>
      <c r="A629" s="4" t="s">
        <v>65</v>
      </c>
      <c r="B629" s="5">
        <v>215</v>
      </c>
      <c r="C629" s="5" t="s">
        <v>12</v>
      </c>
      <c r="D629" s="5">
        <v>125</v>
      </c>
      <c r="E629" s="5" t="s">
        <v>68</v>
      </c>
      <c r="F629" s="5">
        <v>31</v>
      </c>
      <c r="G629" s="5">
        <v>670000</v>
      </c>
      <c r="H629" s="5">
        <v>670000</v>
      </c>
      <c r="I629" s="5">
        <v>675000</v>
      </c>
      <c r="J629" s="5">
        <v>675000</v>
      </c>
      <c r="K629" s="123">
        <f t="shared" si="9"/>
        <v>672500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>
      <c r="A630" s="4" t="s">
        <v>65</v>
      </c>
      <c r="B630" s="5">
        <v>215</v>
      </c>
      <c r="C630" s="5" t="s">
        <v>13</v>
      </c>
      <c r="D630" s="5">
        <v>191</v>
      </c>
      <c r="E630" s="5" t="s">
        <v>68</v>
      </c>
      <c r="F630" s="5">
        <v>31</v>
      </c>
      <c r="G630" s="5">
        <v>70000</v>
      </c>
      <c r="H630" s="5">
        <v>69000</v>
      </c>
      <c r="I630" s="5">
        <v>70000</v>
      </c>
      <c r="J630" s="5">
        <v>70000</v>
      </c>
      <c r="K630" s="123">
        <f t="shared" si="9"/>
        <v>69750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>
      <c r="A631" s="4" t="s">
        <v>65</v>
      </c>
      <c r="B631" s="5">
        <v>215</v>
      </c>
      <c r="C631" s="5" t="s">
        <v>14</v>
      </c>
      <c r="D631" s="5">
        <v>195</v>
      </c>
      <c r="E631" s="5" t="s">
        <v>68</v>
      </c>
      <c r="F631" s="5">
        <v>31</v>
      </c>
      <c r="G631" s="5">
        <v>150400</v>
      </c>
      <c r="H631" s="5">
        <v>150000</v>
      </c>
      <c r="I631" s="5">
        <v>150000</v>
      </c>
      <c r="J631" s="5">
        <v>150000</v>
      </c>
      <c r="K631" s="123">
        <f t="shared" si="9"/>
        <v>150100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>
      <c r="A632" s="4" t="s">
        <v>65</v>
      </c>
      <c r="B632" s="5">
        <v>215</v>
      </c>
      <c r="C632" s="5" t="s">
        <v>15</v>
      </c>
      <c r="D632" s="5">
        <v>242</v>
      </c>
      <c r="E632" s="5" t="s">
        <v>68</v>
      </c>
      <c r="F632" s="5">
        <v>31</v>
      </c>
      <c r="G632" s="5">
        <v>409320</v>
      </c>
      <c r="H632" s="5">
        <v>410000</v>
      </c>
      <c r="I632" s="5">
        <v>415000</v>
      </c>
      <c r="J632" s="5">
        <v>415000</v>
      </c>
      <c r="K632" s="123">
        <f t="shared" si="9"/>
        <v>412330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>
      <c r="A633" s="4" t="s">
        <v>65</v>
      </c>
      <c r="B633" s="5">
        <v>215</v>
      </c>
      <c r="C633" s="5" t="s">
        <v>16</v>
      </c>
      <c r="D633" s="5">
        <v>201</v>
      </c>
      <c r="E633" s="5" t="s">
        <v>68</v>
      </c>
      <c r="F633" s="5">
        <v>31</v>
      </c>
      <c r="G633" s="7"/>
      <c r="H633" s="7"/>
      <c r="I633" s="7"/>
      <c r="J633" s="7"/>
      <c r="K633" s="123" t="str">
        <f t="shared" si="9"/>
        <v xml:space="preserve"> 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>
      <c r="A634" s="4" t="s">
        <v>65</v>
      </c>
      <c r="B634" s="5">
        <v>215</v>
      </c>
      <c r="C634" s="5" t="s">
        <v>17</v>
      </c>
      <c r="D634" s="5">
        <v>56</v>
      </c>
      <c r="E634" s="5" t="s">
        <v>68</v>
      </c>
      <c r="F634" s="5">
        <v>31</v>
      </c>
      <c r="G634" s="5">
        <v>3109590</v>
      </c>
      <c r="H634" s="5">
        <v>3000000</v>
      </c>
      <c r="I634" s="5">
        <v>3100000</v>
      </c>
      <c r="J634" s="5">
        <v>3100000</v>
      </c>
      <c r="K634" s="123">
        <f t="shared" si="9"/>
        <v>3077397.5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>
      <c r="A635" s="4" t="s">
        <v>65</v>
      </c>
      <c r="B635" s="5">
        <v>215</v>
      </c>
      <c r="C635" s="5" t="s">
        <v>18</v>
      </c>
      <c r="D635" s="5">
        <v>79</v>
      </c>
      <c r="E635" s="5" t="s">
        <v>68</v>
      </c>
      <c r="F635" s="5">
        <v>31</v>
      </c>
      <c r="G635" s="5">
        <v>283180</v>
      </c>
      <c r="H635" s="5">
        <v>265000</v>
      </c>
      <c r="I635" s="5">
        <v>265000</v>
      </c>
      <c r="J635" s="5">
        <v>265000</v>
      </c>
      <c r="K635" s="123">
        <f t="shared" si="9"/>
        <v>269545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>
      <c r="A636" s="4" t="s">
        <v>65</v>
      </c>
      <c r="B636" s="5">
        <v>215</v>
      </c>
      <c r="C636" s="5" t="s">
        <v>19</v>
      </c>
      <c r="D636" s="5">
        <v>197</v>
      </c>
      <c r="E636" s="5" t="s">
        <v>68</v>
      </c>
      <c r="F636" s="5">
        <v>31</v>
      </c>
      <c r="G636" s="5">
        <v>68000</v>
      </c>
      <c r="H636" s="5">
        <v>67500</v>
      </c>
      <c r="I636" s="5">
        <v>67500</v>
      </c>
      <c r="J636" s="5">
        <v>67500</v>
      </c>
      <c r="K636" s="123">
        <f t="shared" si="9"/>
        <v>67625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>
      <c r="A637" s="4" t="s">
        <v>65</v>
      </c>
      <c r="B637" s="5">
        <v>215</v>
      </c>
      <c r="C637" s="5" t="s">
        <v>20</v>
      </c>
      <c r="D637" s="5">
        <v>489</v>
      </c>
      <c r="E637" s="5" t="s">
        <v>68</v>
      </c>
      <c r="F637" s="5">
        <v>31</v>
      </c>
      <c r="G637" s="5">
        <v>308000</v>
      </c>
      <c r="H637" s="5">
        <v>308000</v>
      </c>
      <c r="I637" s="5">
        <v>308000</v>
      </c>
      <c r="J637" s="5">
        <v>308000</v>
      </c>
      <c r="K637" s="123">
        <f t="shared" si="9"/>
        <v>308000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>
      <c r="A638" s="4" t="s">
        <v>65</v>
      </c>
      <c r="B638" s="5">
        <v>215</v>
      </c>
      <c r="C638" s="5" t="s">
        <v>21</v>
      </c>
      <c r="D638" s="5">
        <v>27</v>
      </c>
      <c r="E638" s="5" t="s">
        <v>68</v>
      </c>
      <c r="F638" s="5">
        <v>31</v>
      </c>
      <c r="G638" s="5">
        <v>701990</v>
      </c>
      <c r="H638" s="5">
        <v>750000</v>
      </c>
      <c r="I638" s="5">
        <v>710000</v>
      </c>
      <c r="J638" s="5">
        <v>710000</v>
      </c>
      <c r="K638" s="123">
        <f t="shared" si="9"/>
        <v>717997.5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>
      <c r="A639" s="4" t="s">
        <v>65</v>
      </c>
      <c r="B639" s="5">
        <v>215</v>
      </c>
      <c r="C639" s="5" t="s">
        <v>22</v>
      </c>
      <c r="D639" s="5">
        <v>83</v>
      </c>
      <c r="E639" s="5" t="s">
        <v>68</v>
      </c>
      <c r="F639" s="5">
        <v>31</v>
      </c>
      <c r="G639" s="5">
        <v>737080</v>
      </c>
      <c r="H639" s="5">
        <v>890000</v>
      </c>
      <c r="I639" s="5">
        <v>900000</v>
      </c>
      <c r="J639" s="5">
        <v>900000</v>
      </c>
      <c r="K639" s="123">
        <f t="shared" si="9"/>
        <v>856770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>
      <c r="A640" s="4" t="s">
        <v>65</v>
      </c>
      <c r="B640" s="5">
        <v>215</v>
      </c>
      <c r="C640" s="5" t="s">
        <v>23</v>
      </c>
      <c r="D640" s="5">
        <v>122</v>
      </c>
      <c r="E640" s="5" t="s">
        <v>68</v>
      </c>
      <c r="F640" s="5">
        <v>31</v>
      </c>
      <c r="G640" s="5">
        <v>469110</v>
      </c>
      <c r="H640" s="5">
        <v>505000</v>
      </c>
      <c r="I640" s="5">
        <v>505000</v>
      </c>
      <c r="J640" s="5">
        <v>505000</v>
      </c>
      <c r="K640" s="123">
        <f t="shared" si="9"/>
        <v>496027.5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>
      <c r="A641" s="4" t="s">
        <v>65</v>
      </c>
      <c r="B641" s="5">
        <v>215</v>
      </c>
      <c r="C641" s="5" t="s">
        <v>24</v>
      </c>
      <c r="D641" s="5">
        <v>15</v>
      </c>
      <c r="E641" s="5" t="s">
        <v>68</v>
      </c>
      <c r="F641" s="5">
        <v>31</v>
      </c>
      <c r="G641" s="5">
        <v>35370</v>
      </c>
      <c r="H641" s="5">
        <v>40000</v>
      </c>
      <c r="I641" s="5">
        <v>30000</v>
      </c>
      <c r="J641" s="5">
        <v>92000</v>
      </c>
      <c r="K641" s="123">
        <f t="shared" si="9"/>
        <v>49342.5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>
      <c r="A642" s="4" t="s">
        <v>65</v>
      </c>
      <c r="B642" s="5">
        <v>215</v>
      </c>
      <c r="C642" s="5" t="s">
        <v>25</v>
      </c>
      <c r="D642" s="5">
        <v>137</v>
      </c>
      <c r="E642" s="5" t="s">
        <v>68</v>
      </c>
      <c r="F642" s="5">
        <v>31</v>
      </c>
      <c r="G642" s="5">
        <v>1400</v>
      </c>
      <c r="H642" s="5">
        <v>1450</v>
      </c>
      <c r="I642" s="5">
        <v>1500</v>
      </c>
      <c r="J642" s="5">
        <v>1500</v>
      </c>
      <c r="K642" s="123">
        <f t="shared" si="9"/>
        <v>1462.5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>
      <c r="A643" s="4" t="s">
        <v>66</v>
      </c>
      <c r="B643" s="5">
        <v>251</v>
      </c>
      <c r="C643" s="5" t="s">
        <v>7</v>
      </c>
      <c r="D643" s="5">
        <v>486</v>
      </c>
      <c r="E643" s="5" t="s">
        <v>68</v>
      </c>
      <c r="F643" s="5">
        <v>31</v>
      </c>
      <c r="G643" s="5">
        <v>250</v>
      </c>
      <c r="H643" s="5">
        <v>220</v>
      </c>
      <c r="I643" s="5">
        <v>220</v>
      </c>
      <c r="J643" s="5">
        <v>220</v>
      </c>
      <c r="K643" s="123">
        <f t="shared" si="9"/>
        <v>227.5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>
      <c r="A644" s="4" t="s">
        <v>66</v>
      </c>
      <c r="B644" s="5">
        <v>251</v>
      </c>
      <c r="C644" s="5" t="s">
        <v>10</v>
      </c>
      <c r="D644" s="5">
        <v>176</v>
      </c>
      <c r="E644" s="5" t="s">
        <v>68</v>
      </c>
      <c r="F644" s="5">
        <v>31</v>
      </c>
      <c r="G644" s="7"/>
      <c r="H644" s="7"/>
      <c r="I644" s="7"/>
      <c r="J644" s="7"/>
      <c r="K644" s="123" t="str">
        <f t="shared" ref="K644:K674" si="10">IF(ISERROR(AVERAGE(G644:J644))," ",AVERAGE(G644:J644))</f>
        <v xml:space="preserve"> 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>
      <c r="A645" s="4" t="s">
        <v>66</v>
      </c>
      <c r="B645" s="5">
        <v>251</v>
      </c>
      <c r="C645" s="5" t="s">
        <v>12</v>
      </c>
      <c r="D645" s="5">
        <v>125</v>
      </c>
      <c r="E645" s="5" t="s">
        <v>68</v>
      </c>
      <c r="F645" s="5">
        <v>31</v>
      </c>
      <c r="G645" s="5">
        <v>180000</v>
      </c>
      <c r="H645" s="5">
        <v>200000</v>
      </c>
      <c r="I645" s="5">
        <v>200000</v>
      </c>
      <c r="J645" s="5">
        <v>205000</v>
      </c>
      <c r="K645" s="123">
        <f t="shared" si="10"/>
        <v>196250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>
      <c r="A646" s="4" t="s">
        <v>66</v>
      </c>
      <c r="B646" s="5">
        <v>251</v>
      </c>
      <c r="C646" s="5" t="s">
        <v>13</v>
      </c>
      <c r="D646" s="5">
        <v>191</v>
      </c>
      <c r="E646" s="5" t="s">
        <v>68</v>
      </c>
      <c r="F646" s="5">
        <v>31</v>
      </c>
      <c r="G646" s="7"/>
      <c r="H646" s="7"/>
      <c r="I646" s="7"/>
      <c r="J646" s="7"/>
      <c r="K646" s="123" t="str">
        <f t="shared" si="10"/>
        <v xml:space="preserve"> 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>
      <c r="A647" s="4" t="s">
        <v>66</v>
      </c>
      <c r="B647" s="5">
        <v>251</v>
      </c>
      <c r="C647" s="5" t="s">
        <v>14</v>
      </c>
      <c r="D647" s="5">
        <v>195</v>
      </c>
      <c r="E647" s="5" t="s">
        <v>68</v>
      </c>
      <c r="F647" s="5">
        <v>31</v>
      </c>
      <c r="G647" s="7"/>
      <c r="H647" s="7"/>
      <c r="I647" s="7"/>
      <c r="J647" s="7"/>
      <c r="K647" s="123" t="str">
        <f t="shared" si="10"/>
        <v xml:space="preserve"> 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>
      <c r="A648" s="4" t="s">
        <v>66</v>
      </c>
      <c r="B648" s="5">
        <v>251</v>
      </c>
      <c r="C648" s="5" t="s">
        <v>15</v>
      </c>
      <c r="D648" s="5">
        <v>242</v>
      </c>
      <c r="E648" s="5" t="s">
        <v>68</v>
      </c>
      <c r="F648" s="5">
        <v>31</v>
      </c>
      <c r="G648" s="5">
        <v>108245</v>
      </c>
      <c r="H648" s="5">
        <v>96400</v>
      </c>
      <c r="I648" s="5">
        <v>88000</v>
      </c>
      <c r="J648" s="5">
        <v>121375</v>
      </c>
      <c r="K648" s="123">
        <f t="shared" si="10"/>
        <v>103505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>
      <c r="A649" s="4" t="s">
        <v>66</v>
      </c>
      <c r="B649" s="5">
        <v>251</v>
      </c>
      <c r="C649" s="5" t="s">
        <v>16</v>
      </c>
      <c r="D649" s="5">
        <v>201</v>
      </c>
      <c r="E649" s="5" t="s">
        <v>68</v>
      </c>
      <c r="F649" s="5">
        <v>31</v>
      </c>
      <c r="G649" s="7"/>
      <c r="H649" s="7"/>
      <c r="I649" s="7"/>
      <c r="J649" s="7"/>
      <c r="K649" s="123" t="str">
        <f t="shared" si="10"/>
        <v xml:space="preserve"> 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>
      <c r="A650" s="4" t="s">
        <v>66</v>
      </c>
      <c r="B650" s="5">
        <v>251</v>
      </c>
      <c r="C650" s="5" t="s">
        <v>17</v>
      </c>
      <c r="D650" s="5">
        <v>56</v>
      </c>
      <c r="E650" s="5" t="s">
        <v>68</v>
      </c>
      <c r="F650" s="5">
        <v>31</v>
      </c>
      <c r="G650" s="5">
        <v>465832</v>
      </c>
      <c r="H650" s="5">
        <v>750000</v>
      </c>
      <c r="I650" s="5">
        <v>720000</v>
      </c>
      <c r="J650" s="5">
        <v>663990</v>
      </c>
      <c r="K650" s="123">
        <f t="shared" si="10"/>
        <v>649955.5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>
      <c r="A651" s="4" t="s">
        <v>66</v>
      </c>
      <c r="B651" s="5">
        <v>251</v>
      </c>
      <c r="C651" s="5" t="s">
        <v>18</v>
      </c>
      <c r="D651" s="5">
        <v>79</v>
      </c>
      <c r="E651" s="5" t="s">
        <v>68</v>
      </c>
      <c r="F651" s="5">
        <v>31</v>
      </c>
      <c r="G651" s="5">
        <v>39210</v>
      </c>
      <c r="H651" s="5">
        <v>64200</v>
      </c>
      <c r="I651" s="5">
        <v>29000</v>
      </c>
      <c r="J651" s="5">
        <v>40863</v>
      </c>
      <c r="K651" s="123">
        <f t="shared" si="10"/>
        <v>43318.25</v>
      </c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>
      <c r="A652" s="4" t="s">
        <v>66</v>
      </c>
      <c r="B652" s="5">
        <v>251</v>
      </c>
      <c r="C652" s="5" t="s">
        <v>19</v>
      </c>
      <c r="D652" s="5">
        <v>197</v>
      </c>
      <c r="E652" s="5" t="s">
        <v>68</v>
      </c>
      <c r="F652" s="5">
        <v>31</v>
      </c>
      <c r="G652" s="7"/>
      <c r="H652" s="7"/>
      <c r="I652" s="7"/>
      <c r="J652" s="7"/>
      <c r="K652" s="123" t="str">
        <f t="shared" si="10"/>
        <v xml:space="preserve"> 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>
      <c r="A653" s="4" t="s">
        <v>66</v>
      </c>
      <c r="B653" s="5">
        <v>251</v>
      </c>
      <c r="C653" s="5" t="s">
        <v>20</v>
      </c>
      <c r="D653" s="5">
        <v>489</v>
      </c>
      <c r="E653" s="5" t="s">
        <v>68</v>
      </c>
      <c r="F653" s="5">
        <v>31</v>
      </c>
      <c r="G653" s="7"/>
      <c r="H653" s="7"/>
      <c r="I653" s="7"/>
      <c r="J653" s="7"/>
      <c r="K653" s="123" t="str">
        <f t="shared" si="10"/>
        <v xml:space="preserve"> 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>
      <c r="A654" s="4" t="s">
        <v>66</v>
      </c>
      <c r="B654" s="5">
        <v>251</v>
      </c>
      <c r="C654" s="5" t="s">
        <v>21</v>
      </c>
      <c r="D654" s="5">
        <v>27</v>
      </c>
      <c r="E654" s="5" t="s">
        <v>68</v>
      </c>
      <c r="F654" s="5">
        <v>31</v>
      </c>
      <c r="G654" s="5">
        <v>10368</v>
      </c>
      <c r="H654" s="5">
        <v>14358</v>
      </c>
      <c r="I654" s="5">
        <v>14000</v>
      </c>
      <c r="J654" s="5">
        <v>17367</v>
      </c>
      <c r="K654" s="123">
        <f t="shared" si="10"/>
        <v>14023.25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>
      <c r="A655" s="4" t="s">
        <v>66</v>
      </c>
      <c r="B655" s="5">
        <v>251</v>
      </c>
      <c r="C655" s="5" t="s">
        <v>22</v>
      </c>
      <c r="D655" s="5">
        <v>83</v>
      </c>
      <c r="E655" s="5" t="s">
        <v>68</v>
      </c>
      <c r="F655" s="5">
        <v>31</v>
      </c>
      <c r="G655" s="5">
        <v>21791</v>
      </c>
      <c r="H655" s="5">
        <v>35000</v>
      </c>
      <c r="I655" s="5">
        <v>21000</v>
      </c>
      <c r="J655" s="5">
        <v>18851</v>
      </c>
      <c r="K655" s="123">
        <f t="shared" si="10"/>
        <v>24160.5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>
      <c r="A656" s="4" t="s">
        <v>66</v>
      </c>
      <c r="B656" s="5">
        <v>251</v>
      </c>
      <c r="C656" s="5" t="s">
        <v>23</v>
      </c>
      <c r="D656" s="5">
        <v>122</v>
      </c>
      <c r="E656" s="5" t="s">
        <v>68</v>
      </c>
      <c r="F656" s="5">
        <v>31</v>
      </c>
      <c r="G656" s="5">
        <v>4500</v>
      </c>
      <c r="H656" s="5">
        <v>7000</v>
      </c>
      <c r="I656" s="5">
        <v>6800</v>
      </c>
      <c r="J656" s="5">
        <v>7300</v>
      </c>
      <c r="K656" s="123">
        <f t="shared" si="10"/>
        <v>6400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>
      <c r="A657" s="4" t="s">
        <v>66</v>
      </c>
      <c r="B657" s="5">
        <v>251</v>
      </c>
      <c r="C657" s="5" t="s">
        <v>24</v>
      </c>
      <c r="D657" s="5">
        <v>15</v>
      </c>
      <c r="E657" s="5" t="s">
        <v>68</v>
      </c>
      <c r="F657" s="5">
        <v>31</v>
      </c>
      <c r="G657" s="5">
        <v>22033</v>
      </c>
      <c r="H657" s="5">
        <v>17100</v>
      </c>
      <c r="I657" s="5">
        <v>19188</v>
      </c>
      <c r="J657" s="5">
        <v>19358</v>
      </c>
      <c r="K657" s="123">
        <f t="shared" si="10"/>
        <v>19419.75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>
      <c r="A658" s="4" t="s">
        <v>66</v>
      </c>
      <c r="B658" s="5">
        <v>251</v>
      </c>
      <c r="C658" s="5" t="s">
        <v>25</v>
      </c>
      <c r="D658" s="5">
        <v>137</v>
      </c>
      <c r="E658" s="5" t="s">
        <v>68</v>
      </c>
      <c r="F658" s="5">
        <v>31</v>
      </c>
      <c r="G658" s="7"/>
      <c r="H658" s="7"/>
      <c r="I658" s="7"/>
      <c r="J658" s="7"/>
      <c r="K658" s="123" t="str">
        <f t="shared" si="10"/>
        <v xml:space="preserve"> 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>
      <c r="A659" s="4" t="s">
        <v>67</v>
      </c>
      <c r="B659" s="5">
        <v>181</v>
      </c>
      <c r="C659" s="5" t="s">
        <v>7</v>
      </c>
      <c r="D659" s="5">
        <v>486</v>
      </c>
      <c r="E659" s="5" t="s">
        <v>68</v>
      </c>
      <c r="F659" s="5">
        <v>31</v>
      </c>
      <c r="G659" s="5">
        <v>20000</v>
      </c>
      <c r="H659" s="5">
        <v>20000</v>
      </c>
      <c r="I659" s="5">
        <v>20000</v>
      </c>
      <c r="J659" s="5">
        <v>20000</v>
      </c>
      <c r="K659" s="123">
        <f t="shared" si="10"/>
        <v>20000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>
      <c r="A660" s="4" t="s">
        <v>67</v>
      </c>
      <c r="B660" s="5">
        <v>181</v>
      </c>
      <c r="C660" s="5" t="s">
        <v>10</v>
      </c>
      <c r="D660" s="5">
        <v>176</v>
      </c>
      <c r="E660" s="5" t="s">
        <v>68</v>
      </c>
      <c r="F660" s="5">
        <v>31</v>
      </c>
      <c r="G660" s="5">
        <v>47450</v>
      </c>
      <c r="H660" s="5">
        <v>66007</v>
      </c>
      <c r="I660" s="5">
        <v>56300</v>
      </c>
      <c r="J660" s="5">
        <v>56300</v>
      </c>
      <c r="K660" s="123">
        <f t="shared" si="10"/>
        <v>56514.25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>
      <c r="A661" s="4" t="s">
        <v>67</v>
      </c>
      <c r="B661" s="5">
        <v>181</v>
      </c>
      <c r="C661" s="5" t="s">
        <v>12</v>
      </c>
      <c r="D661" s="5">
        <v>125</v>
      </c>
      <c r="E661" s="5" t="s">
        <v>68</v>
      </c>
      <c r="F661" s="5">
        <v>31</v>
      </c>
      <c r="G661" s="5">
        <v>43500</v>
      </c>
      <c r="H661" s="5">
        <v>44000</v>
      </c>
      <c r="I661" s="5">
        <v>44500</v>
      </c>
      <c r="J661" s="5">
        <v>44500</v>
      </c>
      <c r="K661" s="123">
        <f t="shared" si="10"/>
        <v>44125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>
      <c r="A662" s="4" t="s">
        <v>67</v>
      </c>
      <c r="B662" s="5">
        <v>181</v>
      </c>
      <c r="C662" s="5" t="s">
        <v>13</v>
      </c>
      <c r="D662" s="5">
        <v>191</v>
      </c>
      <c r="E662" s="5" t="s">
        <v>68</v>
      </c>
      <c r="F662" s="5">
        <v>31</v>
      </c>
      <c r="G662" s="5">
        <v>350</v>
      </c>
      <c r="H662" s="5">
        <v>350</v>
      </c>
      <c r="I662" s="5">
        <v>350</v>
      </c>
      <c r="J662" s="5">
        <v>350</v>
      </c>
      <c r="K662" s="123">
        <f t="shared" si="10"/>
        <v>350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>
      <c r="A663" s="4" t="s">
        <v>67</v>
      </c>
      <c r="B663" s="5">
        <v>181</v>
      </c>
      <c r="C663" s="5" t="s">
        <v>14</v>
      </c>
      <c r="D663" s="5">
        <v>195</v>
      </c>
      <c r="E663" s="5" t="s">
        <v>68</v>
      </c>
      <c r="F663" s="5">
        <v>31</v>
      </c>
      <c r="G663" s="7"/>
      <c r="H663" s="7"/>
      <c r="I663" s="7"/>
      <c r="J663" s="7"/>
      <c r="K663" s="123" t="str">
        <f t="shared" si="10"/>
        <v xml:space="preserve"> 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>
      <c r="A664" s="4" t="s">
        <v>67</v>
      </c>
      <c r="B664" s="5">
        <v>181</v>
      </c>
      <c r="C664" s="5" t="s">
        <v>15</v>
      </c>
      <c r="D664" s="5">
        <v>242</v>
      </c>
      <c r="E664" s="5" t="s">
        <v>68</v>
      </c>
      <c r="F664" s="5">
        <v>31</v>
      </c>
      <c r="G664" s="5">
        <v>200592</v>
      </c>
      <c r="H664" s="5">
        <v>176196</v>
      </c>
      <c r="I664" s="5">
        <v>275100</v>
      </c>
      <c r="J664" s="5">
        <v>150000</v>
      </c>
      <c r="K664" s="123">
        <f t="shared" si="10"/>
        <v>200472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>
      <c r="A665" s="4" t="s">
        <v>67</v>
      </c>
      <c r="B665" s="5">
        <v>181</v>
      </c>
      <c r="C665" s="5" t="s">
        <v>16</v>
      </c>
      <c r="D665" s="5">
        <v>201</v>
      </c>
      <c r="E665" s="5" t="s">
        <v>68</v>
      </c>
      <c r="F665" s="5">
        <v>31</v>
      </c>
      <c r="G665" s="7"/>
      <c r="H665" s="7"/>
      <c r="I665" s="7"/>
      <c r="J665" s="7"/>
      <c r="K665" s="123" t="str">
        <f t="shared" si="10"/>
        <v xml:space="preserve"> 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>
      <c r="A666" s="4" t="s">
        <v>67</v>
      </c>
      <c r="B666" s="5">
        <v>181</v>
      </c>
      <c r="C666" s="5" t="s">
        <v>17</v>
      </c>
      <c r="D666" s="5">
        <v>56</v>
      </c>
      <c r="E666" s="5" t="s">
        <v>68</v>
      </c>
      <c r="F666" s="5">
        <v>31</v>
      </c>
      <c r="G666" s="5">
        <v>1729867</v>
      </c>
      <c r="H666" s="5">
        <v>1712999</v>
      </c>
      <c r="I666" s="5">
        <v>1445800</v>
      </c>
      <c r="J666" s="5">
        <v>1730000</v>
      </c>
      <c r="K666" s="123">
        <f t="shared" si="10"/>
        <v>1654666.5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>
      <c r="A667" s="4" t="s">
        <v>67</v>
      </c>
      <c r="B667" s="5">
        <v>181</v>
      </c>
      <c r="C667" s="5" t="s">
        <v>18</v>
      </c>
      <c r="D667" s="5">
        <v>79</v>
      </c>
      <c r="E667" s="5" t="s">
        <v>68</v>
      </c>
      <c r="F667" s="5">
        <v>31</v>
      </c>
      <c r="G667" s="5">
        <v>171540</v>
      </c>
      <c r="H667" s="5">
        <v>233048</v>
      </c>
      <c r="I667" s="5">
        <v>221703</v>
      </c>
      <c r="J667" s="5">
        <v>193000</v>
      </c>
      <c r="K667" s="123">
        <f t="shared" si="10"/>
        <v>204822.75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>
      <c r="A668" s="4" t="s">
        <v>67</v>
      </c>
      <c r="B668" s="5">
        <v>181</v>
      </c>
      <c r="C668" s="5" t="s">
        <v>19</v>
      </c>
      <c r="D668" s="5">
        <v>197</v>
      </c>
      <c r="E668" s="5" t="s">
        <v>68</v>
      </c>
      <c r="F668" s="5">
        <v>31</v>
      </c>
      <c r="G668" s="7"/>
      <c r="H668" s="7"/>
      <c r="I668" s="7"/>
      <c r="J668" s="7"/>
      <c r="K668" s="123" t="str">
        <f t="shared" si="10"/>
        <v xml:space="preserve"> 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>
      <c r="A669" s="4" t="s">
        <v>67</v>
      </c>
      <c r="B669" s="5">
        <v>181</v>
      </c>
      <c r="C669" s="5" t="s">
        <v>20</v>
      </c>
      <c r="D669" s="5">
        <v>489</v>
      </c>
      <c r="E669" s="5" t="s">
        <v>68</v>
      </c>
      <c r="F669" s="5">
        <v>31</v>
      </c>
      <c r="G669" s="7"/>
      <c r="H669" s="7"/>
      <c r="I669" s="7"/>
      <c r="J669" s="7"/>
      <c r="K669" s="123" t="str">
        <f t="shared" si="10"/>
        <v xml:space="preserve"> 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>
      <c r="A670" s="4" t="s">
        <v>67</v>
      </c>
      <c r="B670" s="5">
        <v>181</v>
      </c>
      <c r="C670" s="5" t="s">
        <v>21</v>
      </c>
      <c r="D670" s="5">
        <v>27</v>
      </c>
      <c r="E670" s="5" t="s">
        <v>68</v>
      </c>
      <c r="F670" s="5">
        <v>31</v>
      </c>
      <c r="G670" s="5">
        <v>290</v>
      </c>
      <c r="H670" s="5">
        <v>250</v>
      </c>
      <c r="I670" s="5">
        <v>250</v>
      </c>
      <c r="J670" s="5">
        <v>250</v>
      </c>
      <c r="K670" s="123">
        <f t="shared" si="10"/>
        <v>260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>
      <c r="A671" s="4" t="s">
        <v>67</v>
      </c>
      <c r="B671" s="5">
        <v>181</v>
      </c>
      <c r="C671" s="5" t="s">
        <v>22</v>
      </c>
      <c r="D671" s="5">
        <v>83</v>
      </c>
      <c r="E671" s="5" t="s">
        <v>68</v>
      </c>
      <c r="F671" s="5">
        <v>31</v>
      </c>
      <c r="G671" s="5">
        <v>162394</v>
      </c>
      <c r="H671" s="5">
        <v>265192</v>
      </c>
      <c r="I671" s="5">
        <v>222500</v>
      </c>
      <c r="J671" s="5">
        <v>291000</v>
      </c>
      <c r="K671" s="123">
        <f t="shared" si="10"/>
        <v>235271.5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>
      <c r="A672" s="4" t="s">
        <v>67</v>
      </c>
      <c r="B672" s="5">
        <v>181</v>
      </c>
      <c r="C672" s="5" t="s">
        <v>23</v>
      </c>
      <c r="D672" s="5">
        <v>122</v>
      </c>
      <c r="E672" s="5" t="s">
        <v>68</v>
      </c>
      <c r="F672" s="5">
        <v>31</v>
      </c>
      <c r="G672" s="5">
        <v>800</v>
      </c>
      <c r="H672" s="5">
        <v>800</v>
      </c>
      <c r="I672" s="5">
        <v>820</v>
      </c>
      <c r="J672" s="5">
        <v>820</v>
      </c>
      <c r="K672" s="123">
        <f t="shared" si="10"/>
        <v>810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>
      <c r="A673" s="4" t="s">
        <v>67</v>
      </c>
      <c r="B673" s="5">
        <v>181</v>
      </c>
      <c r="C673" s="5" t="s">
        <v>24</v>
      </c>
      <c r="D673" s="5">
        <v>15</v>
      </c>
      <c r="E673" s="5" t="s">
        <v>68</v>
      </c>
      <c r="F673" s="5">
        <v>31</v>
      </c>
      <c r="G673" s="5">
        <v>65454</v>
      </c>
      <c r="H673" s="5">
        <v>67201</v>
      </c>
      <c r="I673" s="5">
        <v>49707</v>
      </c>
      <c r="J673" s="5">
        <v>10300</v>
      </c>
      <c r="K673" s="123">
        <f t="shared" si="10"/>
        <v>48165.5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>
      <c r="A674" s="4" t="s">
        <v>67</v>
      </c>
      <c r="B674" s="5">
        <v>181</v>
      </c>
      <c r="C674" s="5" t="s">
        <v>25</v>
      </c>
      <c r="D674" s="5">
        <v>137</v>
      </c>
      <c r="E674" s="5" t="s">
        <v>68</v>
      </c>
      <c r="F674" s="5">
        <v>31</v>
      </c>
      <c r="G674" s="7"/>
      <c r="H674" s="7"/>
      <c r="I674" s="7"/>
      <c r="J674" s="7"/>
      <c r="K674" s="123" t="str">
        <f t="shared" si="10"/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674"/>
  <sheetViews>
    <sheetView showGridLines="0" workbookViewId="0"/>
  </sheetViews>
  <sheetFormatPr defaultRowHeight="15"/>
  <cols>
    <col min="1" max="1" width="9.140625" style="60"/>
    <col min="2" max="2" width="0" style="60" hidden="1" customWidth="1"/>
    <col min="3" max="3" width="9.140625" style="60"/>
    <col min="4" max="4" width="0" style="60" hidden="1" customWidth="1"/>
    <col min="5" max="5" width="17.85546875" style="60" customWidth="1"/>
    <col min="6" max="6" width="8.85546875" style="60" hidden="1" customWidth="1"/>
    <col min="7" max="10" width="9.140625" style="60"/>
    <col min="11" max="11" width="13.42578125" customWidth="1"/>
    <col min="12" max="12" width="31.5703125" customWidth="1"/>
    <col min="13" max="13" width="16.28515625" customWidth="1"/>
    <col min="14" max="14" width="10.140625" customWidth="1"/>
    <col min="15" max="15" width="7.85546875" customWidth="1"/>
    <col min="16" max="16" width="10.28515625" customWidth="1"/>
    <col min="17" max="17" width="13.42578125" customWidth="1"/>
    <col min="18" max="18" width="21.7109375" customWidth="1"/>
    <col min="19" max="19" width="6.85546875" customWidth="1"/>
    <col min="20" max="21" width="6.42578125" customWidth="1"/>
    <col min="22" max="22" width="11.7109375" customWidth="1"/>
    <col min="23" max="23" width="9.140625" customWidth="1"/>
    <col min="24" max="24" width="11.140625" customWidth="1"/>
    <col min="25" max="25" width="8.85546875" customWidth="1"/>
    <col min="26" max="26" width="15" customWidth="1"/>
    <col min="27" max="27" width="7" customWidth="1"/>
    <col min="28" max="28" width="5.7109375" customWidth="1"/>
    <col min="29" max="29" width="11.28515625" customWidth="1"/>
    <col min="30" max="43" width="15.140625" customWidth="1"/>
    <col min="44" max="45" width="20.140625" customWidth="1"/>
  </cols>
  <sheetData>
    <row r="1" spans="1:29" ht="18.75">
      <c r="A1" s="50" t="s">
        <v>140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>
        <f>'2. Crop area by country {year}'!G2</f>
        <v>2005</v>
      </c>
      <c r="H2" s="57">
        <f>'2. Crop area by country {year}'!H2</f>
        <v>2006</v>
      </c>
      <c r="I2" s="57">
        <f>'2. Crop area by country {year}'!I2</f>
        <v>2007</v>
      </c>
      <c r="J2" s="57">
        <f>'2. Crop area by country {year}'!J2</f>
        <v>2008</v>
      </c>
      <c r="K2" s="57" t="str">
        <f>'2. Crop area by country {year}'!K2</f>
        <v>AVE 2006-2008</v>
      </c>
      <c r="L2" s="26" t="s">
        <v>307</v>
      </c>
      <c r="M2" s="26" t="s">
        <v>9</v>
      </c>
    </row>
    <row r="3" spans="1:29">
      <c r="A3" s="58" t="s">
        <v>6</v>
      </c>
      <c r="B3" s="58">
        <v>7</v>
      </c>
      <c r="C3" s="58" t="s">
        <v>7</v>
      </c>
      <c r="D3" s="58">
        <v>486</v>
      </c>
      <c r="E3" s="58" t="s">
        <v>107</v>
      </c>
      <c r="F3" s="58"/>
      <c r="G3" s="59">
        <f>IF(ISERROR('1. Production by country {year}'!G3/'2. Crop area by country {year}'!G3)," ",'1. Production by country {year}'!G3/'2. Crop area by country {year}'!G3)</f>
        <v>9.67741935483871</v>
      </c>
      <c r="H3" s="59">
        <f>IF(ISERROR('1. Production by country {year}'!H3/'2. Crop area by country {year}'!H3)," ",'1. Production by country {year}'!H3/'2. Crop area by country {year}'!H3)</f>
        <v>9.67741935483871</v>
      </c>
      <c r="I3" s="59">
        <f>IF(ISERROR('1. Production by country {year}'!I3/'2. Crop area by country {year}'!I3)," ",'1. Production by country {year}'!I3/'2. Crop area by country {year}'!I3)</f>
        <v>9.67741935483871</v>
      </c>
      <c r="J3" s="59">
        <f>IF(ISERROR('1. Production by country {year}'!J3/'2. Crop area by country {year}'!J3)," ",'1. Production by country {year}'!J3/'2. Crop area by country {year}'!J3)</f>
        <v>9.67741935483871</v>
      </c>
      <c r="K3" s="59">
        <f>IF(ISERROR('1. Production by country {year}'!K3/'2. Crop area by country {year}'!K3)," ",'1. Production by country {year}'!K3/'2. Crop area by country {year}'!K3)</f>
        <v>9.67741935483871</v>
      </c>
      <c r="L3" s="26" t="s">
        <v>11</v>
      </c>
      <c r="M3" t="s">
        <v>7</v>
      </c>
      <c r="N3" t="s">
        <v>10</v>
      </c>
      <c r="O3" t="s">
        <v>12</v>
      </c>
      <c r="P3" t="s">
        <v>13</v>
      </c>
      <c r="Q3" t="s">
        <v>14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20</v>
      </c>
      <c r="X3" t="s">
        <v>21</v>
      </c>
      <c r="Y3" t="s">
        <v>22</v>
      </c>
      <c r="Z3" t="s">
        <v>23</v>
      </c>
      <c r="AA3" t="s">
        <v>24</v>
      </c>
      <c r="AB3" t="s">
        <v>25</v>
      </c>
      <c r="AC3" t="s">
        <v>26</v>
      </c>
    </row>
    <row r="4" spans="1:29">
      <c r="A4" s="58" t="s">
        <v>6</v>
      </c>
      <c r="B4" s="58">
        <v>7</v>
      </c>
      <c r="C4" s="58" t="s">
        <v>10</v>
      </c>
      <c r="D4" s="58">
        <v>176</v>
      </c>
      <c r="E4" s="58" t="s">
        <v>107</v>
      </c>
      <c r="F4" s="58"/>
      <c r="G4" s="59">
        <f>IF(ISERROR('1. Production by country {year}'!G4/'2. Crop area by country {year}'!G4)," ",'1. Production by country {year}'!G4/'2. Crop area by country {year}'!G4)</f>
        <v>0.30753214245079075</v>
      </c>
      <c r="H4" s="59">
        <f>IF(ISERROR('1. Production by country {year}'!H4/'2. Crop area by country {year}'!H4)," ",'1. Production by country {year}'!H4/'2. Crop area by country {year}'!H4)</f>
        <v>0.27027027027027029</v>
      </c>
      <c r="I4" s="59">
        <f>IF(ISERROR('1. Production by country {year}'!I4/'2. Crop area by country {year}'!I4)," ",'1. Production by country {year}'!I4/'2. Crop area by country {year}'!I4)</f>
        <v>0.24673912526232136</v>
      </c>
      <c r="J4" s="59">
        <f>IF(ISERROR('1. Production by country {year}'!J4/'2. Crop area by country {year}'!J4)," ",'1. Production by country {year}'!J4/'2. Crop area by country {year}'!J4)</f>
        <v>0.33189780457431461</v>
      </c>
      <c r="K4" s="59">
        <f>IF(ISERROR('1. Production by country {year}'!K4/'2. Crop area by country {year}'!K4)," ",'1. Production by country {year}'!K4/'2. Crop area by country {year}'!K4)</f>
        <v>0.28762246572344191</v>
      </c>
      <c r="L4" s="6" t="s">
        <v>6</v>
      </c>
      <c r="M4" s="124">
        <v>9.67741935483871</v>
      </c>
      <c r="N4" s="124">
        <v>0.33189780457431461</v>
      </c>
      <c r="O4" s="124">
        <v>14.808397640050238</v>
      </c>
      <c r="P4" s="124"/>
      <c r="Q4" s="124"/>
      <c r="R4" s="124">
        <v>0.35481181560978997</v>
      </c>
      <c r="S4" s="124"/>
      <c r="T4" s="124">
        <v>0.79460666581442474</v>
      </c>
      <c r="U4" s="124">
        <v>0.11144404647505897</v>
      </c>
      <c r="V4" s="124"/>
      <c r="W4" s="124"/>
      <c r="X4" s="124">
        <v>0.50836807443658993</v>
      </c>
      <c r="Y4" s="124"/>
      <c r="Z4" s="124">
        <v>6.543727449790862</v>
      </c>
      <c r="AA4" s="124">
        <v>1.92</v>
      </c>
      <c r="AB4" s="124"/>
      <c r="AC4" s="124">
        <v>3.8945192057322209</v>
      </c>
    </row>
    <row r="5" spans="1:29">
      <c r="A5" s="58" t="s">
        <v>6</v>
      </c>
      <c r="B5" s="58">
        <v>7</v>
      </c>
      <c r="C5" s="58" t="s">
        <v>12</v>
      </c>
      <c r="D5" s="58">
        <v>125</v>
      </c>
      <c r="E5" s="58" t="s">
        <v>107</v>
      </c>
      <c r="F5" s="58"/>
      <c r="G5" s="59">
        <f>IF(ISERROR('1. Production by country {year}'!G5/'2. Crop area by country {year}'!G5)," ",'1. Production by country {year}'!G5/'2. Crop area by country {year}'!G5)</f>
        <v>11.495684882194144</v>
      </c>
      <c r="H5" s="59">
        <f>IF(ISERROR('1. Production by country {year}'!H5/'2. Crop area by country {year}'!H5)," ",'1. Production by country {year}'!H5/'2. Crop area by country {year}'!H5)</f>
        <v>11.638044914134742</v>
      </c>
      <c r="I5" s="59">
        <f>IF(ISERROR('1. Production by country {year}'!I5/'2. Crop area by country {year}'!I5)," ",'1. Production by country {year}'!I5/'2. Crop area by country {year}'!I5)</f>
        <v>11.538711754584233</v>
      </c>
      <c r="J5" s="59">
        <f>IF(ISERROR('1. Production by country {year}'!J5/'2. Crop area by country {year}'!J5)," ",'1. Production by country {year}'!J5/'2. Crop area by country {year}'!J5)</f>
        <v>14.808397640050238</v>
      </c>
      <c r="K5" s="59">
        <f>IF(ISERROR('1. Production by country {year}'!K5/'2. Crop area by country {year}'!K5)," ",'1. Production by country {year}'!K5/'2. Crop area by country {year}'!K5)</f>
        <v>12.286262109551085</v>
      </c>
      <c r="L5" s="6" t="s">
        <v>27</v>
      </c>
      <c r="M5" s="124">
        <v>5.3703703703703702</v>
      </c>
      <c r="N5" s="124">
        <v>0.83812330405858837</v>
      </c>
      <c r="O5" s="124">
        <v>14.347970815984633</v>
      </c>
      <c r="P5" s="124"/>
      <c r="Q5" s="124"/>
      <c r="R5" s="124">
        <v>0.92431113777244556</v>
      </c>
      <c r="S5" s="124"/>
      <c r="T5" s="124">
        <v>1.3807385055700117</v>
      </c>
      <c r="U5" s="124">
        <v>0.71306573784594729</v>
      </c>
      <c r="V5" s="124"/>
      <c r="W5" s="124"/>
      <c r="X5" s="124">
        <v>2.8400354650497657</v>
      </c>
      <c r="Y5" s="124">
        <v>0.91798642925956986</v>
      </c>
      <c r="Z5" s="124">
        <v>1.9792170818505339</v>
      </c>
      <c r="AA5" s="124"/>
      <c r="AB5" s="124">
        <v>8.8084696823869102</v>
      </c>
      <c r="AC5" s="124">
        <v>3.8120288530148785</v>
      </c>
    </row>
    <row r="6" spans="1:29">
      <c r="A6" s="58" t="s">
        <v>6</v>
      </c>
      <c r="B6" s="58">
        <v>7</v>
      </c>
      <c r="C6" s="58" t="s">
        <v>13</v>
      </c>
      <c r="D6" s="58">
        <v>191</v>
      </c>
      <c r="E6" s="58" t="s">
        <v>107</v>
      </c>
      <c r="F6" s="58"/>
      <c r="G6" s="59" t="str">
        <f>IF(ISERROR('1. Production by country {year}'!G6/'2. Crop area by country {year}'!G6)," ",'1. Production by country {year}'!G6/'2. Crop area by country {year}'!G6)</f>
        <v xml:space="preserve"> </v>
      </c>
      <c r="H6" s="59" t="str">
        <f>IF(ISERROR('1. Production by country {year}'!H6/'2. Crop area by country {year}'!H6)," ",'1. Production by country {year}'!H6/'2. Crop area by country {year}'!H6)</f>
        <v xml:space="preserve"> </v>
      </c>
      <c r="I6" s="59" t="str">
        <f>IF(ISERROR('1. Production by country {year}'!I6/'2. Crop area by country {year}'!I6)," ",'1. Production by country {year}'!I6/'2. Crop area by country {year}'!I6)</f>
        <v xml:space="preserve"> </v>
      </c>
      <c r="J6" s="59" t="str">
        <f>IF(ISERROR('1. Production by country {year}'!J6/'2. Crop area by country {year}'!J6)," ",'1. Production by country {year}'!J6/'2. Crop area by country {year}'!J6)</f>
        <v xml:space="preserve"> </v>
      </c>
      <c r="K6" s="59" t="str">
        <f>IF(ISERROR('1. Production by country {year}'!K6/'2. Crop area by country {year}'!K6)," ",'1. Production by country {year}'!K6/'2. Crop area by country {year}'!K6)</f>
        <v xml:space="preserve"> </v>
      </c>
      <c r="L6" s="6" t="s">
        <v>28</v>
      </c>
      <c r="M6" s="124"/>
      <c r="N6" s="124"/>
      <c r="O6" s="124"/>
      <c r="P6" s="124"/>
      <c r="Q6" s="124"/>
      <c r="R6" s="124">
        <v>1</v>
      </c>
      <c r="S6" s="124"/>
      <c r="T6" s="124">
        <v>0.21428571428571427</v>
      </c>
      <c r="U6" s="124">
        <v>0.11904761904761904</v>
      </c>
      <c r="V6" s="124"/>
      <c r="W6" s="124"/>
      <c r="X6" s="124"/>
      <c r="Y6" s="124">
        <v>0.97269230769230774</v>
      </c>
      <c r="Z6" s="124"/>
      <c r="AA6" s="124">
        <v>1.5</v>
      </c>
      <c r="AB6" s="124"/>
      <c r="AC6" s="124">
        <v>0.7612051282051282</v>
      </c>
    </row>
    <row r="7" spans="1:29">
      <c r="A7" s="58" t="s">
        <v>6</v>
      </c>
      <c r="B7" s="58">
        <v>7</v>
      </c>
      <c r="C7" s="58" t="s">
        <v>14</v>
      </c>
      <c r="D7" s="58">
        <v>195</v>
      </c>
      <c r="E7" s="58" t="s">
        <v>107</v>
      </c>
      <c r="F7" s="58"/>
      <c r="G7" s="59" t="str">
        <f>IF(ISERROR('1. Production by country {year}'!G7/'2. Crop area by country {year}'!G7)," ",'1. Production by country {year}'!G7/'2. Crop area by country {year}'!G7)</f>
        <v xml:space="preserve"> </v>
      </c>
      <c r="H7" s="59" t="str">
        <f>IF(ISERROR('1. Production by country {year}'!H7/'2. Crop area by country {year}'!H7)," ",'1. Production by country {year}'!H7/'2. Crop area by country {year}'!H7)</f>
        <v xml:space="preserve"> </v>
      </c>
      <c r="I7" s="59" t="str">
        <f>IF(ISERROR('1. Production by country {year}'!I7/'2. Crop area by country {year}'!I7)," ",'1. Production by country {year}'!I7/'2. Crop area by country {year}'!I7)</f>
        <v xml:space="preserve"> </v>
      </c>
      <c r="J7" s="59" t="str">
        <f>IF(ISERROR('1. Production by country {year}'!J7/'2. Crop area by country {year}'!J7)," ",'1. Production by country {year}'!J7/'2. Crop area by country {year}'!J7)</f>
        <v xml:space="preserve"> </v>
      </c>
      <c r="K7" s="59" t="str">
        <f>IF(ISERROR('1. Production by country {year}'!K7/'2. Crop area by country {year}'!K7)," ",'1. Production by country {year}'!K7/'2. Crop area by country {year}'!K7)</f>
        <v xml:space="preserve"> </v>
      </c>
      <c r="L7" s="6" t="s">
        <v>29</v>
      </c>
      <c r="M7" s="124"/>
      <c r="N7" s="124"/>
      <c r="O7" s="124">
        <v>2.25</v>
      </c>
      <c r="P7" s="124"/>
      <c r="Q7" s="124">
        <v>0.47000064233421118</v>
      </c>
      <c r="R7" s="124">
        <v>0.69767441860465118</v>
      </c>
      <c r="S7" s="124"/>
      <c r="T7" s="124">
        <v>1.6661527233516555</v>
      </c>
      <c r="U7" s="124">
        <v>0.7958236644222112</v>
      </c>
      <c r="V7" s="124"/>
      <c r="W7" s="124"/>
      <c r="X7" s="124">
        <v>2.4062801430542984</v>
      </c>
      <c r="Y7" s="124">
        <v>0.98594471693827246</v>
      </c>
      <c r="Z7" s="124">
        <v>9.2857142857142865</v>
      </c>
      <c r="AA7" s="124"/>
      <c r="AB7" s="124">
        <v>6.4516129032258061</v>
      </c>
      <c r="AC7" s="124">
        <v>2.7788003886272659</v>
      </c>
    </row>
    <row r="8" spans="1:29">
      <c r="A8" s="58" t="s">
        <v>6</v>
      </c>
      <c r="B8" s="58">
        <v>7</v>
      </c>
      <c r="C8" s="58" t="s">
        <v>15</v>
      </c>
      <c r="D8" s="58">
        <v>242</v>
      </c>
      <c r="E8" s="58" t="s">
        <v>107</v>
      </c>
      <c r="F8" s="58"/>
      <c r="G8" s="59">
        <f>IF(ISERROR('1. Production by country {year}'!G8/'2. Crop area by country {year}'!G8)," ",'1. Production by country {year}'!G8/'2. Crop area by country {year}'!G8)</f>
        <v>0.3630857419489707</v>
      </c>
      <c r="H8" s="59">
        <f>IF(ISERROR('1. Production by country {year}'!H8/'2. Crop area by country {year}'!H8)," ",'1. Production by country {year}'!H8/'2. Crop area by country {year}'!H8)</f>
        <v>0.3352941176470588</v>
      </c>
      <c r="I8" s="59">
        <f>IF(ISERROR('1. Production by country {year}'!I8/'2. Crop area by country {year}'!I8)," ",'1. Production by country {year}'!I8/'2. Crop area by country {year}'!I8)</f>
        <v>0.28764871127681335</v>
      </c>
      <c r="J8" s="59">
        <f>IF(ISERROR('1. Production by country {year}'!J8/'2. Crop area by country {year}'!J8)," ",'1. Production by country {year}'!J8/'2. Crop area by country {year}'!J8)</f>
        <v>0.35481181560978997</v>
      </c>
      <c r="K8" s="59">
        <f>IF(ISERROR('1. Production by country {year}'!K8/'2. Crop area by country {year}'!K8)," ",'1. Production by country {year}'!K8/'2. Crop area by country {year}'!K8)</f>
        <v>0.33418704011393308</v>
      </c>
      <c r="L8" s="6" t="s">
        <v>30</v>
      </c>
      <c r="M8" s="124">
        <v>5.4411764705882355</v>
      </c>
      <c r="N8" s="124">
        <v>0.8921565217391304</v>
      </c>
      <c r="O8" s="124">
        <v>8.7274531250000003</v>
      </c>
      <c r="P8" s="124"/>
      <c r="Q8" s="124"/>
      <c r="R8" s="124">
        <v>0.73076923076923073</v>
      </c>
      <c r="S8" s="124"/>
      <c r="T8" s="124">
        <v>1.0044086956521738</v>
      </c>
      <c r="U8" s="124">
        <v>1.0952380952380953</v>
      </c>
      <c r="V8" s="124">
        <v>0.9</v>
      </c>
      <c r="W8" s="124"/>
      <c r="X8" s="124">
        <v>3.3767142857142858</v>
      </c>
      <c r="Y8" s="124">
        <v>1.2964393939393939</v>
      </c>
      <c r="Z8" s="124">
        <v>6.6691832061068705</v>
      </c>
      <c r="AA8" s="124">
        <v>0.84073684210526312</v>
      </c>
      <c r="AB8" s="124">
        <v>5.8241176470588236</v>
      </c>
      <c r="AC8" s="124">
        <v>3.0665327928259583</v>
      </c>
    </row>
    <row r="9" spans="1:29">
      <c r="A9" s="58" t="s">
        <v>6</v>
      </c>
      <c r="B9" s="58">
        <v>7</v>
      </c>
      <c r="C9" s="58" t="s">
        <v>16</v>
      </c>
      <c r="D9" s="58">
        <v>201</v>
      </c>
      <c r="E9" s="58" t="s">
        <v>107</v>
      </c>
      <c r="F9" s="58"/>
      <c r="G9" s="59" t="str">
        <f>IF(ISERROR('1. Production by country {year}'!G9/'2. Crop area by country {year}'!G9)," ",'1. Production by country {year}'!G9/'2. Crop area by country {year}'!G9)</f>
        <v xml:space="preserve"> </v>
      </c>
      <c r="H9" s="59" t="str">
        <f>IF(ISERROR('1. Production by country {year}'!H9/'2. Crop area by country {year}'!H9)," ",'1. Production by country {year}'!H9/'2. Crop area by country {year}'!H9)</f>
        <v xml:space="preserve"> </v>
      </c>
      <c r="I9" s="59" t="str">
        <f>IF(ISERROR('1. Production by country {year}'!I9/'2. Crop area by country {year}'!I9)," ",'1. Production by country {year}'!I9/'2. Crop area by country {year}'!I9)</f>
        <v xml:space="preserve"> </v>
      </c>
      <c r="J9" s="59" t="str">
        <f>IF(ISERROR('1. Production by country {year}'!J9/'2. Crop area by country {year}'!J9)," ",'1. Production by country {year}'!J9/'2. Crop area by country {year}'!J9)</f>
        <v xml:space="preserve"> </v>
      </c>
      <c r="K9" s="59" t="str">
        <f>IF(ISERROR('1. Production by country {year}'!K9/'2. Crop area by country {year}'!K9)," ",'1. Production by country {year}'!K9/'2. Crop area by country {year}'!K9)</f>
        <v xml:space="preserve"> </v>
      </c>
      <c r="L9" s="6" t="s">
        <v>31</v>
      </c>
      <c r="M9" s="124">
        <v>9.5348837209302317</v>
      </c>
      <c r="N9" s="124">
        <v>0.8928571428571429</v>
      </c>
      <c r="O9" s="124">
        <v>6.8493150684931505</v>
      </c>
      <c r="P9" s="124"/>
      <c r="Q9" s="124">
        <v>0.95238095238095233</v>
      </c>
      <c r="R9" s="124">
        <v>0.53333333333333333</v>
      </c>
      <c r="S9" s="124"/>
      <c r="T9" s="124">
        <v>1.935483870967742</v>
      </c>
      <c r="U9" s="124">
        <v>1.1320754716981132</v>
      </c>
      <c r="V9" s="124"/>
      <c r="W9" s="124">
        <v>5.4901960784313726</v>
      </c>
      <c r="X9" s="124">
        <v>1.3</v>
      </c>
      <c r="Y9" s="124">
        <v>1.2</v>
      </c>
      <c r="Z9" s="124">
        <v>4.166666666666667</v>
      </c>
      <c r="AA9" s="124">
        <v>1.3333333333333333</v>
      </c>
      <c r="AB9" s="124">
        <v>7.6086956521739131</v>
      </c>
      <c r="AC9" s="124">
        <v>3.3022477916358426</v>
      </c>
    </row>
    <row r="10" spans="1:29">
      <c r="A10" s="58" t="s">
        <v>6</v>
      </c>
      <c r="B10" s="58">
        <v>7</v>
      </c>
      <c r="C10" s="58" t="s">
        <v>17</v>
      </c>
      <c r="D10" s="58">
        <v>56</v>
      </c>
      <c r="E10" s="58" t="s">
        <v>107</v>
      </c>
      <c r="F10" s="58"/>
      <c r="G10" s="59">
        <f>IF(ISERROR('1. Production by country {year}'!G10/'2. Crop area by country {year}'!G10)," ",'1. Production by country {year}'!G10/'2. Crop area by country {year}'!G10)</f>
        <v>0.66065122678284793</v>
      </c>
      <c r="H10" s="59">
        <f>IF(ISERROR('1. Production by country {year}'!H10/'2. Crop area by country {year}'!H10)," ",'1. Production by country {year}'!H10/'2. Crop area by country {year}'!H10)</f>
        <v>0.50990990990990992</v>
      </c>
      <c r="I10" s="59">
        <f>IF(ISERROR('1. Production by country {year}'!I10/'2. Crop area by country {year}'!I10)," ",'1. Production by country {year}'!I10/'2. Crop area by country {year}'!I10)</f>
        <v>0.50906346783132217</v>
      </c>
      <c r="J10" s="59">
        <f>IF(ISERROR('1. Production by country {year}'!J10/'2. Crop area by country {year}'!J10)," ",'1. Production by country {year}'!J10/'2. Crop area by country {year}'!J10)</f>
        <v>0.79460666581442474</v>
      </c>
      <c r="K10" s="59">
        <f>IF(ISERROR('1. Production by country {year}'!K10/'2. Crop area by country {year}'!K10)," ",'1. Production by country {year}'!K10/'2. Crop area by country {year}'!K10)</f>
        <v>0.60654999359578954</v>
      </c>
      <c r="L10" s="6" t="s">
        <v>32</v>
      </c>
      <c r="M10" s="124">
        <v>6.1538461538461542</v>
      </c>
      <c r="N10" s="124"/>
      <c r="O10" s="124">
        <v>3.000004825043908</v>
      </c>
      <c r="P10" s="124"/>
      <c r="Q10" s="124"/>
      <c r="R10" s="124">
        <v>1</v>
      </c>
      <c r="S10" s="124"/>
      <c r="T10" s="124">
        <v>0.84999855210957631</v>
      </c>
      <c r="U10" s="124">
        <v>1</v>
      </c>
      <c r="V10" s="124"/>
      <c r="W10" s="124">
        <v>2.9078014184397163</v>
      </c>
      <c r="X10" s="124">
        <v>1.5</v>
      </c>
      <c r="Y10" s="124">
        <v>1</v>
      </c>
      <c r="Z10" s="124"/>
      <c r="AA10" s="124"/>
      <c r="AB10" s="124">
        <v>6.8518518518518521</v>
      </c>
      <c r="AC10" s="124">
        <v>2.6959447556990228</v>
      </c>
    </row>
    <row r="11" spans="1:29">
      <c r="A11" s="58" t="s">
        <v>6</v>
      </c>
      <c r="B11" s="58">
        <v>7</v>
      </c>
      <c r="C11" s="58" t="s">
        <v>18</v>
      </c>
      <c r="D11" s="58">
        <v>79</v>
      </c>
      <c r="E11" s="58" t="s">
        <v>107</v>
      </c>
      <c r="F11" s="58"/>
      <c r="G11" s="59">
        <f>IF(ISERROR('1. Production by country {year}'!G11/'2. Crop area by country {year}'!G11)," ",'1. Production by country {year}'!G11/'2. Crop area by country {year}'!G11)</f>
        <v>0.3908706869666298</v>
      </c>
      <c r="H11" s="59">
        <f>IF(ISERROR('1. Production by country {year}'!H11/'2. Crop area by country {year}'!H11)," ",'1. Production by country {year}'!H11/'2. Crop area by country {year}'!H11)</f>
        <v>0.40845070422535212</v>
      </c>
      <c r="I11" s="59">
        <f>IF(ISERROR('1. Production by country {year}'!I11/'2. Crop area by country {year}'!I11)," ",'1. Production by country {year}'!I11/'2. Crop area by country {year}'!I11)</f>
        <v>0.38295027848296764</v>
      </c>
      <c r="J11" s="59">
        <f>IF(ISERROR('1. Production by country {year}'!J11/'2. Crop area by country {year}'!J11)," ",'1. Production by country {year}'!J11/'2. Crop area by country {year}'!J11)</f>
        <v>0.11144404647505897</v>
      </c>
      <c r="K11" s="59">
        <f>IF(ISERROR('1. Production by country {year}'!K11/'2. Crop area by country {year}'!K11)," ",'1. Production by country {year}'!K11/'2. Crop area by country {year}'!K11)</f>
        <v>0.36426604907448606</v>
      </c>
      <c r="L11" s="6" t="s">
        <v>33</v>
      </c>
      <c r="M11" s="124"/>
      <c r="N11" s="124">
        <v>0.54782321326074479</v>
      </c>
      <c r="O11" s="124">
        <v>8.0593500000000002</v>
      </c>
      <c r="P11" s="124"/>
      <c r="Q11" s="124"/>
      <c r="R11" s="124">
        <v>0.73797300388927023</v>
      </c>
      <c r="S11" s="124"/>
      <c r="T11" s="124">
        <v>0.96133689521103272</v>
      </c>
      <c r="U11" s="124">
        <v>0.5625561172206075</v>
      </c>
      <c r="V11" s="124"/>
      <c r="W11" s="124"/>
      <c r="X11" s="124">
        <v>1.5314197051978278</v>
      </c>
      <c r="Y11" s="124">
        <v>0.784877962200631</v>
      </c>
      <c r="Z11" s="124">
        <v>2.5</v>
      </c>
      <c r="AA11" s="124">
        <v>1.8</v>
      </c>
      <c r="AB11" s="124">
        <v>9.5294117647058822</v>
      </c>
      <c r="AC11" s="124">
        <v>2.7014748661686001</v>
      </c>
    </row>
    <row r="12" spans="1:29">
      <c r="A12" s="58" t="s">
        <v>6</v>
      </c>
      <c r="B12" s="58">
        <v>7</v>
      </c>
      <c r="C12" s="58" t="s">
        <v>19</v>
      </c>
      <c r="D12" s="58">
        <v>197</v>
      </c>
      <c r="E12" s="58" t="s">
        <v>107</v>
      </c>
      <c r="F12" s="58"/>
      <c r="G12" s="59" t="str">
        <f>IF(ISERROR('1. Production by country {year}'!G12/'2. Crop area by country {year}'!G12)," ",'1. Production by country {year}'!G12/'2. Crop area by country {year}'!G12)</f>
        <v xml:space="preserve"> </v>
      </c>
      <c r="H12" s="59" t="str">
        <f>IF(ISERROR('1. Production by country {year}'!H12/'2. Crop area by country {year}'!H12)," ",'1. Production by country {year}'!H12/'2. Crop area by country {year}'!H12)</f>
        <v xml:space="preserve"> </v>
      </c>
      <c r="I12" s="59" t="str">
        <f>IF(ISERROR('1. Production by country {year}'!I12/'2. Crop area by country {year}'!I12)," ",'1. Production by country {year}'!I12/'2. Crop area by country {year}'!I12)</f>
        <v xml:space="preserve"> </v>
      </c>
      <c r="J12" s="59" t="str">
        <f>IF(ISERROR('1. Production by country {year}'!J12/'2. Crop area by country {year}'!J12)," ",'1. Production by country {year}'!J12/'2. Crop area by country {year}'!J12)</f>
        <v xml:space="preserve"> </v>
      </c>
      <c r="K12" s="59" t="str">
        <f>IF(ISERROR('1. Production by country {year}'!K12/'2. Crop area by country {year}'!K12)," ",'1. Production by country {year}'!K12/'2. Crop area by country {year}'!K12)</f>
        <v xml:space="preserve"> </v>
      </c>
      <c r="L12" s="6" t="s">
        <v>34</v>
      </c>
      <c r="M12" s="124">
        <v>8</v>
      </c>
      <c r="N12" s="124">
        <v>0.78260869565217395</v>
      </c>
      <c r="O12" s="124">
        <v>9.0909090909090917</v>
      </c>
      <c r="P12" s="124"/>
      <c r="Q12" s="124"/>
      <c r="R12" s="124">
        <v>0.60526315789473684</v>
      </c>
      <c r="S12" s="124"/>
      <c r="T12" s="124">
        <v>0.8</v>
      </c>
      <c r="U12" s="124">
        <v>0.79166666666666663</v>
      </c>
      <c r="V12" s="124"/>
      <c r="W12" s="124">
        <v>7.558139534883721</v>
      </c>
      <c r="X12" s="124">
        <v>0.73684210526315785</v>
      </c>
      <c r="Y12" s="124"/>
      <c r="Z12" s="124">
        <v>7.0588235294117645</v>
      </c>
      <c r="AA12" s="124"/>
      <c r="AB12" s="124">
        <v>4.8</v>
      </c>
      <c r="AC12" s="124">
        <v>4.0224252780681313</v>
      </c>
    </row>
    <row r="13" spans="1:29">
      <c r="A13" s="58" t="s">
        <v>6</v>
      </c>
      <c r="B13" s="58">
        <v>7</v>
      </c>
      <c r="C13" s="58" t="s">
        <v>20</v>
      </c>
      <c r="D13" s="58">
        <v>489</v>
      </c>
      <c r="E13" s="58" t="s">
        <v>107</v>
      </c>
      <c r="F13" s="58"/>
      <c r="G13" s="59" t="str">
        <f>IF(ISERROR('1. Production by country {year}'!G13/'2. Crop area by country {year}'!G13)," ",'1. Production by country {year}'!G13/'2. Crop area by country {year}'!G13)</f>
        <v xml:space="preserve"> </v>
      </c>
      <c r="H13" s="59" t="str">
        <f>IF(ISERROR('1. Production by country {year}'!H13/'2. Crop area by country {year}'!H13)," ",'1. Production by country {year}'!H13/'2. Crop area by country {year}'!H13)</f>
        <v xml:space="preserve"> </v>
      </c>
      <c r="I13" s="59" t="str">
        <f>IF(ISERROR('1. Production by country {year}'!I13/'2. Crop area by country {year}'!I13)," ",'1. Production by country {year}'!I13/'2. Crop area by country {year}'!I13)</f>
        <v xml:space="preserve"> </v>
      </c>
      <c r="J13" s="59" t="str">
        <f>IF(ISERROR('1. Production by country {year}'!J13/'2. Crop area by country {year}'!J13)," ",'1. Production by country {year}'!J13/'2. Crop area by country {year}'!J13)</f>
        <v xml:space="preserve"> </v>
      </c>
      <c r="K13" s="59" t="str">
        <f>IF(ISERROR('1. Production by country {year}'!K13/'2. Crop area by country {year}'!K13)," ",'1. Production by country {year}'!K13/'2. Crop area by country {year}'!K13)</f>
        <v xml:space="preserve"> </v>
      </c>
      <c r="L13" s="6" t="s">
        <v>35</v>
      </c>
      <c r="M13" s="124">
        <v>45</v>
      </c>
      <c r="N13" s="124">
        <v>0.86023684210526319</v>
      </c>
      <c r="O13" s="124">
        <v>7.5670769230769235</v>
      </c>
      <c r="P13" s="124"/>
      <c r="Q13" s="124"/>
      <c r="R13" s="124">
        <v>0.92379629629629634</v>
      </c>
      <c r="S13" s="124"/>
      <c r="T13" s="124">
        <v>2.1967741935483871</v>
      </c>
      <c r="U13" s="124">
        <v>0.98</v>
      </c>
      <c r="V13" s="124"/>
      <c r="W13" s="124">
        <v>4.0401402597402596</v>
      </c>
      <c r="X13" s="124">
        <v>1.7091775</v>
      </c>
      <c r="Y13" s="124">
        <v>0.55000000000000004</v>
      </c>
      <c r="Z13" s="124">
        <v>2.1384827586206896</v>
      </c>
      <c r="AA13" s="124"/>
      <c r="AB13" s="124">
        <v>8.4548170731707319</v>
      </c>
      <c r="AC13" s="124">
        <v>6.765500167868959</v>
      </c>
    </row>
    <row r="14" spans="1:29">
      <c r="A14" s="58" t="s">
        <v>6</v>
      </c>
      <c r="B14" s="58">
        <v>7</v>
      </c>
      <c r="C14" s="58" t="s">
        <v>21</v>
      </c>
      <c r="D14" s="58">
        <v>27</v>
      </c>
      <c r="E14" s="58" t="s">
        <v>107</v>
      </c>
      <c r="F14" s="58"/>
      <c r="G14" s="59">
        <f>IF(ISERROR('1. Production by country {year}'!G14/'2. Crop area by country {year}'!G14)," ",'1. Production by country {year}'!G14/'2. Crop area by country {year}'!G14)</f>
        <v>0.69774945551343071</v>
      </c>
      <c r="H14" s="59">
        <f>IF(ISERROR('1. Production by country {year}'!H14/'2. Crop area by country {year}'!H14)," ",'1. Production by country {year}'!H14/'2. Crop area by country {year}'!H14)</f>
        <v>0.69230769230769229</v>
      </c>
      <c r="I14" s="59">
        <f>IF(ISERROR('1. Production by country {year}'!I14/'2. Crop area by country {year}'!I14)," ",'1. Production by country {year}'!I14/'2. Crop area by country {year}'!I14)</f>
        <v>0.51431424766977363</v>
      </c>
      <c r="J14" s="59">
        <f>IF(ISERROR('1. Production by country {year}'!J14/'2. Crop area by country {year}'!J14)," ",'1. Production by country {year}'!J14/'2. Crop area by country {year}'!J14)</f>
        <v>0.50836807443658993</v>
      </c>
      <c r="K14" s="59">
        <f>IF(ISERROR('1. Production by country {year}'!K14/'2. Crop area by country {year}'!K14)," ",'1. Production by country {year}'!K14/'2. Crop area by country {year}'!K14)</f>
        <v>0.60241365777080058</v>
      </c>
      <c r="L14" s="6" t="s">
        <v>36</v>
      </c>
      <c r="M14" s="124">
        <v>3.7369992181762184</v>
      </c>
      <c r="N14" s="124">
        <v>0.54100021020848865</v>
      </c>
      <c r="O14" s="124">
        <v>8.1107921931918678</v>
      </c>
      <c r="P14" s="124"/>
      <c r="Q14" s="124">
        <v>0.5</v>
      </c>
      <c r="R14" s="124">
        <v>0.77800066445462157</v>
      </c>
      <c r="S14" s="124"/>
      <c r="T14" s="124">
        <v>0.77899979108963602</v>
      </c>
      <c r="U14" s="124">
        <v>0.66100243002744707</v>
      </c>
      <c r="V14" s="124">
        <v>0.71643588199879593</v>
      </c>
      <c r="W14" s="124">
        <v>4.4927341978576774</v>
      </c>
      <c r="X14" s="124">
        <v>0.75500005963100336</v>
      </c>
      <c r="Y14" s="124">
        <v>0.66098081023454158</v>
      </c>
      <c r="Z14" s="124">
        <v>5.010963309457682</v>
      </c>
      <c r="AA14" s="124">
        <v>1.2849162011173185</v>
      </c>
      <c r="AB14" s="124">
        <v>4.3959061407888171</v>
      </c>
      <c r="AC14" s="124">
        <v>2.3159807934452941</v>
      </c>
    </row>
    <row r="15" spans="1:29">
      <c r="A15" s="58" t="s">
        <v>6</v>
      </c>
      <c r="B15" s="58">
        <v>7</v>
      </c>
      <c r="C15" s="58" t="s">
        <v>22</v>
      </c>
      <c r="D15" s="58">
        <v>83</v>
      </c>
      <c r="E15" s="58" t="s">
        <v>107</v>
      </c>
      <c r="F15" s="58"/>
      <c r="G15" s="59" t="str">
        <f>IF(ISERROR('1. Production by country {year}'!G15/'2. Crop area by country {year}'!G15)," ",'1. Production by country {year}'!G15/'2. Crop area by country {year}'!G15)</f>
        <v xml:space="preserve"> </v>
      </c>
      <c r="H15" s="59" t="str">
        <f>IF(ISERROR('1. Production by country {year}'!H15/'2. Crop area by country {year}'!H15)," ",'1. Production by country {year}'!H15/'2. Crop area by country {year}'!H15)</f>
        <v xml:space="preserve"> </v>
      </c>
      <c r="I15" s="59" t="str">
        <f>IF(ISERROR('1. Production by country {year}'!I15/'2. Crop area by country {year}'!I15)," ",'1. Production by country {year}'!I15/'2. Crop area by country {year}'!I15)</f>
        <v xml:space="preserve"> </v>
      </c>
      <c r="J15" s="59" t="str">
        <f>IF(ISERROR('1. Production by country {year}'!J15/'2. Crop area by country {year}'!J15)," ",'1. Production by country {year}'!J15/'2. Crop area by country {year}'!J15)</f>
        <v xml:space="preserve"> </v>
      </c>
      <c r="K15" s="59" t="str">
        <f>IF(ISERROR('1. Production by country {year}'!K15/'2. Crop area by country {year}'!K15)," ",'1. Production by country {year}'!K15/'2. Crop area by country {year}'!K15)</f>
        <v xml:space="preserve"> </v>
      </c>
      <c r="L15" s="6" t="s">
        <v>37</v>
      </c>
      <c r="M15" s="124"/>
      <c r="N15" s="124">
        <v>0.27272727272727271</v>
      </c>
      <c r="O15" s="124"/>
      <c r="P15" s="124"/>
      <c r="Q15" s="124"/>
      <c r="R15" s="124"/>
      <c r="S15" s="124"/>
      <c r="T15" s="124">
        <v>1.6666666666666667</v>
      </c>
      <c r="U15" s="124"/>
      <c r="V15" s="124"/>
      <c r="W15" s="124"/>
      <c r="X15" s="124"/>
      <c r="Y15" s="124"/>
      <c r="Z15" s="124"/>
      <c r="AA15" s="124"/>
      <c r="AB15" s="124"/>
      <c r="AC15" s="124">
        <v>0.96969696969696972</v>
      </c>
    </row>
    <row r="16" spans="1:29">
      <c r="A16" s="58" t="s">
        <v>6</v>
      </c>
      <c r="B16" s="58">
        <v>7</v>
      </c>
      <c r="C16" s="58" t="s">
        <v>23</v>
      </c>
      <c r="D16" s="58">
        <v>122</v>
      </c>
      <c r="E16" s="58" t="s">
        <v>107</v>
      </c>
      <c r="F16" s="58"/>
      <c r="G16" s="59">
        <f>IF(ISERROR('1. Production by country {year}'!G16/'2. Crop area by country {year}'!G16)," ",'1. Production by country {year}'!G16/'2. Crop area by country {year}'!G16)</f>
        <v>4.5857306769583808</v>
      </c>
      <c r="H16" s="59">
        <f>IF(ISERROR('1. Production by country {year}'!H16/'2. Crop area by country {year}'!H16)," ",'1. Production by country {year}'!H16/'2. Crop area by country {year}'!H16)</f>
        <v>4.8581560283687946</v>
      </c>
      <c r="I16" s="59">
        <f>IF(ISERROR('1. Production by country {year}'!I16/'2. Crop area by country {year}'!I16)," ",'1. Production by country {year}'!I16/'2. Crop area by country {year}'!I16)</f>
        <v>5.8854782899877218</v>
      </c>
      <c r="J16" s="59">
        <f>IF(ISERROR('1. Production by country {year}'!J16/'2. Crop area by country {year}'!J16)," ",'1. Production by country {year}'!J16/'2. Crop area by country {year}'!J16)</f>
        <v>6.543727449790862</v>
      </c>
      <c r="K16" s="59">
        <f>IF(ISERROR('1. Production by country {year}'!K16/'2. Crop area by country {year}'!K16)," ",'1. Production by country {year}'!K16/'2. Crop area by country {year}'!K16)</f>
        <v>5.4491382584542034</v>
      </c>
      <c r="L16" s="6" t="s">
        <v>38</v>
      </c>
      <c r="M16" s="124">
        <v>4.4444444444444446</v>
      </c>
      <c r="N16" s="124"/>
      <c r="O16" s="124">
        <v>2.5</v>
      </c>
      <c r="P16" s="124"/>
      <c r="Q16" s="124"/>
      <c r="R16" s="124"/>
      <c r="S16" s="124"/>
      <c r="T16" s="124"/>
      <c r="U16" s="124"/>
      <c r="V16" s="124"/>
      <c r="W16" s="124">
        <v>5.081967213114754</v>
      </c>
      <c r="X16" s="124"/>
      <c r="Y16" s="124"/>
      <c r="Z16" s="124">
        <v>2.5714285714285716</v>
      </c>
      <c r="AA16" s="124"/>
      <c r="AB16" s="124"/>
      <c r="AC16" s="124">
        <v>3.6494600572469422</v>
      </c>
    </row>
    <row r="17" spans="1:29">
      <c r="A17" s="58" t="s">
        <v>6</v>
      </c>
      <c r="B17" s="58">
        <v>7</v>
      </c>
      <c r="C17" s="58" t="s">
        <v>24</v>
      </c>
      <c r="D17" s="58">
        <v>15</v>
      </c>
      <c r="E17" s="58" t="s">
        <v>107</v>
      </c>
      <c r="F17" s="58"/>
      <c r="G17" s="59">
        <f>IF(ISERROR('1. Production by country {year}'!G17/'2. Crop area by country {year}'!G17)," ",'1. Production by country {year}'!G17/'2. Crop area by country {year}'!G17)</f>
        <v>1.6666666666666667</v>
      </c>
      <c r="H17" s="59">
        <f>IF(ISERROR('1. Production by country {year}'!H17/'2. Crop area by country {year}'!H17)," ",'1. Production by country {year}'!H17/'2. Crop area by country {year}'!H17)</f>
        <v>1.6666666666666667</v>
      </c>
      <c r="I17" s="59">
        <f>IF(ISERROR('1. Production by country {year}'!I17/'2. Crop area by country {year}'!I17)," ",'1. Production by country {year}'!I17/'2. Crop area by country {year}'!I17)</f>
        <v>1.92</v>
      </c>
      <c r="J17" s="59">
        <f>IF(ISERROR('1. Production by country {year}'!J17/'2. Crop area by country {year}'!J17)," ",'1. Production by country {year}'!J17/'2. Crop area by country {year}'!J17)</f>
        <v>1.92</v>
      </c>
      <c r="K17" s="59">
        <f>IF(ISERROR('1. Production by country {year}'!K17/'2. Crop area by country {year}'!K17)," ",'1. Production by country {year}'!K17/'2. Crop area by country {year}'!K17)</f>
        <v>1.7959183673469388</v>
      </c>
      <c r="L17" s="6" t="s">
        <v>39</v>
      </c>
      <c r="M17" s="124"/>
      <c r="N17" s="124">
        <v>6.6666666666666666E-2</v>
      </c>
      <c r="O17" s="124"/>
      <c r="P17" s="124">
        <v>0.64612623392162727</v>
      </c>
      <c r="Q17" s="124"/>
      <c r="R17" s="124">
        <v>1.1556164383561645</v>
      </c>
      <c r="S17" s="124">
        <v>0.40954773869346733</v>
      </c>
      <c r="T17" s="124">
        <v>0.83207684824902728</v>
      </c>
      <c r="U17" s="124">
        <v>0.69316413527078269</v>
      </c>
      <c r="V17" s="124"/>
      <c r="W17" s="124"/>
      <c r="X17" s="124"/>
      <c r="Y17" s="124">
        <v>1.0693014361508471</v>
      </c>
      <c r="Z17" s="124"/>
      <c r="AA17" s="124">
        <v>0.78221113881961757</v>
      </c>
      <c r="AB17" s="124"/>
      <c r="AC17" s="124">
        <v>0.70683882951602506</v>
      </c>
    </row>
    <row r="18" spans="1:29">
      <c r="A18" s="58" t="s">
        <v>6</v>
      </c>
      <c r="B18" s="58">
        <v>7</v>
      </c>
      <c r="C18" s="58" t="s">
        <v>25</v>
      </c>
      <c r="D18" s="58">
        <v>137</v>
      </c>
      <c r="E18" s="58" t="s">
        <v>107</v>
      </c>
      <c r="F18" s="58"/>
      <c r="G18" s="59" t="str">
        <f>IF(ISERROR('1. Production by country {year}'!G18/'2. Crop area by country {year}'!G18)," ",'1. Production by country {year}'!G18/'2. Crop area by country {year}'!G18)</f>
        <v xml:space="preserve"> </v>
      </c>
      <c r="H18" s="59" t="str">
        <f>IF(ISERROR('1. Production by country {year}'!H18/'2. Crop area by country {year}'!H18)," ",'1. Production by country {year}'!H18/'2. Crop area by country {year}'!H18)</f>
        <v xml:space="preserve"> </v>
      </c>
      <c r="I18" s="59" t="str">
        <f>IF(ISERROR('1. Production by country {year}'!I18/'2. Crop area by country {year}'!I18)," ",'1. Production by country {year}'!I18/'2. Crop area by country {year}'!I18)</f>
        <v xml:space="preserve"> </v>
      </c>
      <c r="J18" s="59" t="str">
        <f>IF(ISERROR('1. Production by country {year}'!J18/'2. Crop area by country {year}'!J18)," ",'1. Production by country {year}'!J18/'2. Crop area by country {year}'!J18)</f>
        <v xml:space="preserve"> </v>
      </c>
      <c r="K18" s="59" t="str">
        <f>IF(ISERROR('1. Production by country {year}'!K18/'2. Crop area by country {year}'!K18)," ",'1. Production by country {year}'!K18/'2. Crop area by country {year}'!K18)</f>
        <v xml:space="preserve"> </v>
      </c>
      <c r="L18" s="6" t="s">
        <v>40</v>
      </c>
      <c r="M18" s="124">
        <v>6.6211575530080147</v>
      </c>
      <c r="N18" s="124">
        <v>1.0431442361288148</v>
      </c>
      <c r="O18" s="124"/>
      <c r="P18" s="124">
        <v>1.2647220936128933</v>
      </c>
      <c r="Q18" s="124"/>
      <c r="R18" s="124">
        <v>1.1116224687795413</v>
      </c>
      <c r="S18" s="124">
        <v>0.87596343597572324</v>
      </c>
      <c r="T18" s="124">
        <v>2.1367339052127177</v>
      </c>
      <c r="U18" s="124">
        <v>1.2132427342035925</v>
      </c>
      <c r="V18" s="124"/>
      <c r="W18" s="124"/>
      <c r="X18" s="124">
        <v>1.8795384615384616</v>
      </c>
      <c r="Y18" s="124">
        <v>1.5102609196908845</v>
      </c>
      <c r="Z18" s="124">
        <v>8.4429744379229614</v>
      </c>
      <c r="AA18" s="124">
        <v>1.728806873495756</v>
      </c>
      <c r="AB18" s="124">
        <v>7.5449737198770288</v>
      </c>
      <c r="AC18" s="124">
        <v>2.9477617366205329</v>
      </c>
    </row>
    <row r="19" spans="1:29">
      <c r="A19" s="58" t="s">
        <v>27</v>
      </c>
      <c r="B19" s="58">
        <v>53</v>
      </c>
      <c r="C19" s="58" t="s">
        <v>7</v>
      </c>
      <c r="D19" s="58">
        <v>486</v>
      </c>
      <c r="E19" s="58" t="s">
        <v>107</v>
      </c>
      <c r="F19" s="58"/>
      <c r="G19" s="59">
        <f>IF(ISERROR('1. Production by country {year}'!G19/'2. Crop area by country {year}'!G19)," ",'1. Production by country {year}'!G19/'2. Crop area by country {year}'!G19)</f>
        <v>5.1923076923076925</v>
      </c>
      <c r="H19" s="59">
        <f>IF(ISERROR('1. Production by country {year}'!H19/'2. Crop area by country {year}'!H19)," ",'1. Production by country {year}'!H19/'2. Crop area by country {year}'!H19)</f>
        <v>5.1923076923076925</v>
      </c>
      <c r="I19" s="59">
        <f>IF(ISERROR('1. Production by country {year}'!I19/'2. Crop area by country {year}'!I19)," ",'1. Production by country {year}'!I19/'2. Crop area by country {year}'!I19)</f>
        <v>5.283018867924528</v>
      </c>
      <c r="J19" s="59">
        <f>IF(ISERROR('1. Production by country {year}'!J19/'2. Crop area by country {year}'!J19)," ",'1. Production by country {year}'!J19/'2. Crop area by country {year}'!J19)</f>
        <v>5.3703703703703702</v>
      </c>
      <c r="K19" s="59">
        <f>IF(ISERROR('1. Production by country {year}'!K19/'2. Crop area by country {year}'!K19)," ",'1. Production by country {year}'!K19/'2. Crop area by country {year}'!K19)</f>
        <v>5.2606635071090047</v>
      </c>
      <c r="L19" s="6" t="s">
        <v>41</v>
      </c>
      <c r="M19" s="124">
        <v>6.5</v>
      </c>
      <c r="N19" s="124"/>
      <c r="O19" s="124">
        <v>5.1063829787234045</v>
      </c>
      <c r="P19" s="124"/>
      <c r="Q19" s="124"/>
      <c r="R19" s="124">
        <v>1.0588235294117647</v>
      </c>
      <c r="S19" s="124"/>
      <c r="T19" s="124">
        <v>1.65</v>
      </c>
      <c r="U19" s="124"/>
      <c r="V19" s="124"/>
      <c r="W19" s="124">
        <v>5.5</v>
      </c>
      <c r="X19" s="124">
        <v>2.2000000000000002</v>
      </c>
      <c r="Y19" s="124"/>
      <c r="Z19" s="124">
        <v>1.8181818181818181</v>
      </c>
      <c r="AA19" s="124"/>
      <c r="AB19" s="124">
        <v>7.0222222222222221</v>
      </c>
      <c r="AC19" s="124">
        <v>3.8569513185674009</v>
      </c>
    </row>
    <row r="20" spans="1:29">
      <c r="A20" s="58" t="s">
        <v>27</v>
      </c>
      <c r="B20" s="58">
        <v>53</v>
      </c>
      <c r="C20" s="58" t="s">
        <v>10</v>
      </c>
      <c r="D20" s="58">
        <v>176</v>
      </c>
      <c r="E20" s="58" t="s">
        <v>107</v>
      </c>
      <c r="F20" s="58"/>
      <c r="G20" s="59">
        <f>IF(ISERROR('1. Production by country {year}'!G20/'2. Crop area by country {year}'!G20)," ",'1. Production by country {year}'!G20/'2. Crop area by country {year}'!G20)</f>
        <v>0.81928730372645497</v>
      </c>
      <c r="H20" s="59">
        <f>IF(ISERROR('1. Production by country {year}'!H20/'2. Crop area by country {year}'!H20)," ",'1. Production by country {year}'!H20/'2. Crop area by country {year}'!H20)</f>
        <v>0.83868200836820084</v>
      </c>
      <c r="I20" s="59">
        <f>IF(ISERROR('1. Production by country {year}'!I20/'2. Crop area by country {year}'!I20)," ",'1. Production by country {year}'!I20/'2. Crop area by country {year}'!I20)</f>
        <v>0.7707557690151815</v>
      </c>
      <c r="J20" s="59">
        <f>IF(ISERROR('1. Production by country {year}'!J20/'2. Crop area by country {year}'!J20)," ",'1. Production by country {year}'!J20/'2. Crop area by country {year}'!J20)</f>
        <v>0.83812330405858837</v>
      </c>
      <c r="K20" s="59">
        <f>IF(ISERROR('1. Production by country {year}'!K20/'2. Crop area by country {year}'!K20)," ",'1. Production by country {year}'!K20/'2. Crop area by country {year}'!K20)</f>
        <v>0.81371481857054728</v>
      </c>
      <c r="L20" s="6" t="s">
        <v>42</v>
      </c>
      <c r="M20" s="124"/>
      <c r="N20" s="124"/>
      <c r="O20" s="124">
        <v>3</v>
      </c>
      <c r="P20" s="124"/>
      <c r="Q20" s="124"/>
      <c r="R20" s="124">
        <v>0.82003395585738537</v>
      </c>
      <c r="S20" s="124"/>
      <c r="T20" s="124">
        <v>1.0329958582604695</v>
      </c>
      <c r="U20" s="124">
        <v>0.93303624480095071</v>
      </c>
      <c r="V20" s="124"/>
      <c r="W20" s="124"/>
      <c r="X20" s="124">
        <v>1.1264705882352941</v>
      </c>
      <c r="Y20" s="124">
        <v>0.97500095125756248</v>
      </c>
      <c r="Z20" s="124"/>
      <c r="AA20" s="124"/>
      <c r="AB20" s="124"/>
      <c r="AC20" s="124">
        <v>1.314589599735277</v>
      </c>
    </row>
    <row r="21" spans="1:29">
      <c r="A21" s="58" t="s">
        <v>27</v>
      </c>
      <c r="B21" s="58">
        <v>53</v>
      </c>
      <c r="C21" s="58" t="s">
        <v>12</v>
      </c>
      <c r="D21" s="58">
        <v>125</v>
      </c>
      <c r="E21" s="58" t="s">
        <v>107</v>
      </c>
      <c r="F21" s="58"/>
      <c r="G21" s="59">
        <f>IF(ISERROR('1. Production by country {year}'!G21/'2. Crop area by country {year}'!G21)," ",'1. Production by country {year}'!G21/'2. Crop area by country {year}'!G21)</f>
        <v>12.864768747274288</v>
      </c>
      <c r="H21" s="59">
        <f>IF(ISERROR('1. Production by country {year}'!H21/'2. Crop area by country {year}'!H21)," ",'1. Production by country {year}'!H21/'2. Crop area by country {year}'!H21)</f>
        <v>14.553093110406458</v>
      </c>
      <c r="I21" s="59">
        <f>IF(ISERROR('1. Production by country {year}'!I21/'2. Crop area by country {year}'!I21)," ",'1. Production by country {year}'!I21/'2. Crop area by country {year}'!I21)</f>
        <v>13.668633529221673</v>
      </c>
      <c r="J21" s="59">
        <f>IF(ISERROR('1. Production by country {year}'!J21/'2. Crop area by country {year}'!J21)," ",'1. Production by country {year}'!J21/'2. Crop area by country {year}'!J21)</f>
        <v>14.347970815984633</v>
      </c>
      <c r="K21" s="59">
        <f>IF(ISERROR('1. Production by country {year}'!K21/'2. Crop area by country {year}'!K21)," ",'1. Production by country {year}'!K21/'2. Crop area by country {year}'!K21)</f>
        <v>13.801441126099204</v>
      </c>
      <c r="L21" s="6" t="s">
        <v>43</v>
      </c>
      <c r="M21" s="124">
        <v>7.9861111111111107</v>
      </c>
      <c r="N21" s="124"/>
      <c r="O21" s="124">
        <v>13.514501381083912</v>
      </c>
      <c r="P21" s="124"/>
      <c r="Q21" s="124"/>
      <c r="R21" s="124">
        <v>1.340614840586323</v>
      </c>
      <c r="S21" s="124"/>
      <c r="T21" s="124">
        <v>1.7371493394465058</v>
      </c>
      <c r="U21" s="124">
        <v>1.0637106952752016</v>
      </c>
      <c r="V21" s="124"/>
      <c r="W21" s="124">
        <v>10.703899685716118</v>
      </c>
      <c r="X21" s="124">
        <v>2.2734939759036146</v>
      </c>
      <c r="Y21" s="124">
        <v>1.1997027477706084</v>
      </c>
      <c r="Z21" s="124">
        <v>1.3868613138686132</v>
      </c>
      <c r="AA21" s="124"/>
      <c r="AB21" s="124">
        <v>14.083062404695458</v>
      </c>
      <c r="AC21" s="124">
        <v>5.528910749545747</v>
      </c>
    </row>
    <row r="22" spans="1:29">
      <c r="A22" s="58" t="s">
        <v>27</v>
      </c>
      <c r="B22" s="58">
        <v>53</v>
      </c>
      <c r="C22" s="58" t="s">
        <v>13</v>
      </c>
      <c r="D22" s="58">
        <v>191</v>
      </c>
      <c r="E22" s="58" t="s">
        <v>107</v>
      </c>
      <c r="F22" s="58"/>
      <c r="G22" s="59" t="str">
        <f>IF(ISERROR('1. Production by country {year}'!G22/'2. Crop area by country {year}'!G22)," ",'1. Production by country {year}'!G22/'2. Crop area by country {year}'!G22)</f>
        <v xml:space="preserve"> </v>
      </c>
      <c r="H22" s="59" t="str">
        <f>IF(ISERROR('1. Production by country {year}'!H22/'2. Crop area by country {year}'!H22)," ",'1. Production by country {year}'!H22/'2. Crop area by country {year}'!H22)</f>
        <v xml:space="preserve"> </v>
      </c>
      <c r="I22" s="59" t="str">
        <f>IF(ISERROR('1. Production by country {year}'!I22/'2. Crop area by country {year}'!I22)," ",'1. Production by country {year}'!I22/'2. Crop area by country {year}'!I22)</f>
        <v xml:space="preserve"> </v>
      </c>
      <c r="J22" s="59" t="str">
        <f>IF(ISERROR('1. Production by country {year}'!J22/'2. Crop area by country {year}'!J22)," ",'1. Production by country {year}'!J22/'2. Crop area by country {year}'!J22)</f>
        <v xml:space="preserve"> </v>
      </c>
      <c r="K22" s="59" t="str">
        <f>IF(ISERROR('1. Production by country {year}'!K22/'2. Crop area by country {year}'!K22)," ",'1. Production by country {year}'!K22/'2. Crop area by country {year}'!K22)</f>
        <v xml:space="preserve"> </v>
      </c>
      <c r="L22" s="6" t="s">
        <v>44</v>
      </c>
      <c r="M22" s="124">
        <v>3.9036144578313254</v>
      </c>
      <c r="N22" s="124"/>
      <c r="O22" s="124">
        <v>8.0249077490774905</v>
      </c>
      <c r="P22" s="124"/>
      <c r="Q22" s="124"/>
      <c r="R22" s="124">
        <v>1.5455209825194718</v>
      </c>
      <c r="S22" s="124"/>
      <c r="T22" s="124">
        <v>1.9660909856781803</v>
      </c>
      <c r="U22" s="124">
        <v>1.0419354838709678</v>
      </c>
      <c r="V22" s="124"/>
      <c r="W22" s="124">
        <v>5.1904761904761907</v>
      </c>
      <c r="X22" s="124">
        <v>1.9307997759695923</v>
      </c>
      <c r="Y22" s="124">
        <v>1.0356164383561643</v>
      </c>
      <c r="Z22" s="124">
        <v>3.6535357142857143</v>
      </c>
      <c r="AA22" s="124"/>
      <c r="AB22" s="124">
        <v>11.891304347826088</v>
      </c>
      <c r="AC22" s="124">
        <v>4.0183802125891184</v>
      </c>
    </row>
    <row r="23" spans="1:29">
      <c r="A23" s="58" t="s">
        <v>27</v>
      </c>
      <c r="B23" s="58">
        <v>53</v>
      </c>
      <c r="C23" s="58" t="s">
        <v>14</v>
      </c>
      <c r="D23" s="58">
        <v>195</v>
      </c>
      <c r="E23" s="58" t="s">
        <v>107</v>
      </c>
      <c r="F23" s="58"/>
      <c r="G23" s="59" t="str">
        <f>IF(ISERROR('1. Production by country {year}'!G23/'2. Crop area by country {year}'!G23)," ",'1. Production by country {year}'!G23/'2. Crop area by country {year}'!G23)</f>
        <v xml:space="preserve"> </v>
      </c>
      <c r="H23" s="59" t="str">
        <f>IF(ISERROR('1. Production by country {year}'!H23/'2. Crop area by country {year}'!H23)," ",'1. Production by country {year}'!H23/'2. Crop area by country {year}'!H23)</f>
        <v xml:space="preserve"> </v>
      </c>
      <c r="I23" s="59" t="str">
        <f>IF(ISERROR('1. Production by country {year}'!I23/'2. Crop area by country {year}'!I23)," ",'1. Production by country {year}'!I23/'2. Crop area by country {year}'!I23)</f>
        <v xml:space="preserve"> </v>
      </c>
      <c r="J23" s="59" t="str">
        <f>IF(ISERROR('1. Production by country {year}'!J23/'2. Crop area by country {year}'!J23)," ",'1. Production by country {year}'!J23/'2. Crop area by country {year}'!J23)</f>
        <v xml:space="preserve"> </v>
      </c>
      <c r="K23" s="59" t="str">
        <f>IF(ISERROR('1. Production by country {year}'!K23/'2. Crop area by country {year}'!K23)," ",'1. Production by country {year}'!K23/'2. Crop area by country {year}'!K23)</f>
        <v xml:space="preserve"> </v>
      </c>
      <c r="L23" s="6" t="s">
        <v>45</v>
      </c>
      <c r="M23" s="124">
        <v>10</v>
      </c>
      <c r="N23" s="124"/>
      <c r="O23" s="124">
        <v>9.9452083333333334</v>
      </c>
      <c r="P23" s="124"/>
      <c r="Q23" s="124">
        <v>0.15025641025641026</v>
      </c>
      <c r="R23" s="124">
        <v>0.98836666666666662</v>
      </c>
      <c r="S23" s="124"/>
      <c r="T23" s="124">
        <v>0.98176470588235298</v>
      </c>
      <c r="U23" s="124">
        <v>1.0462666666666667</v>
      </c>
      <c r="V23" s="124"/>
      <c r="W23" s="124">
        <v>2.8571428571428572</v>
      </c>
      <c r="X23" s="124">
        <v>1.7922530120481928</v>
      </c>
      <c r="Y23" s="124">
        <v>1.0162777777777778</v>
      </c>
      <c r="Z23" s="124"/>
      <c r="AA23" s="124"/>
      <c r="AB23" s="124"/>
      <c r="AC23" s="124">
        <v>3.1975040477526955</v>
      </c>
    </row>
    <row r="24" spans="1:29">
      <c r="A24" s="58" t="s">
        <v>27</v>
      </c>
      <c r="B24" s="58">
        <v>53</v>
      </c>
      <c r="C24" s="58" t="s">
        <v>15</v>
      </c>
      <c r="D24" s="58">
        <v>242</v>
      </c>
      <c r="E24" s="58" t="s">
        <v>107</v>
      </c>
      <c r="F24" s="58"/>
      <c r="G24" s="59">
        <f>IF(ISERROR('1. Production by country {year}'!G24/'2. Crop area by country {year}'!G24)," ",'1. Production by country {year}'!G24/'2. Crop area by country {year}'!G24)</f>
        <v>0.94501461338505255</v>
      </c>
      <c r="H24" s="59">
        <f>IF(ISERROR('1. Production by country {year}'!H24/'2. Crop area by country {year}'!H24)," ",'1. Production by country {year}'!H24/'2. Crop area by country {year}'!H24)</f>
        <v>0.98506279178106637</v>
      </c>
      <c r="I24" s="59">
        <f>IF(ISERROR('1. Production by country {year}'!I24/'2. Crop area by country {year}'!I24)," ",'1. Production by country {year}'!I24/'2. Crop area by country {year}'!I24)</f>
        <v>0.94341644343704922</v>
      </c>
      <c r="J24" s="59">
        <f>IF(ISERROR('1. Production by country {year}'!J24/'2. Crop area by country {year}'!J24)," ",'1. Production by country {year}'!J24/'2. Crop area by country {year}'!J24)</f>
        <v>0.92431113777244556</v>
      </c>
      <c r="K24" s="59">
        <f>IF(ISERROR('1. Production by country {year}'!K24/'2. Crop area by country {year}'!K24)," ",'1. Production by country {year}'!K24/'2. Crop area by country {year}'!K24)</f>
        <v>0.94755241228645259</v>
      </c>
      <c r="L24" s="6" t="s">
        <v>46</v>
      </c>
      <c r="M24" s="124">
        <v>15.341279280210973</v>
      </c>
      <c r="N24" s="124">
        <v>0.41282308516736871</v>
      </c>
      <c r="O24" s="124">
        <v>13.73580626280363</v>
      </c>
      <c r="P24" s="124">
        <v>0.36666666666666664</v>
      </c>
      <c r="Q24" s="124">
        <v>0.32369715909474411</v>
      </c>
      <c r="R24" s="124">
        <v>1.2352941176470589</v>
      </c>
      <c r="S24" s="124">
        <v>0.76923076923076927</v>
      </c>
      <c r="T24" s="124">
        <v>1.3924923529411766</v>
      </c>
      <c r="U24" s="124">
        <v>0.72358197723638418</v>
      </c>
      <c r="V24" s="124">
        <v>0.42951841966942067</v>
      </c>
      <c r="W24" s="124">
        <v>15.341279280210973</v>
      </c>
      <c r="X24" s="124">
        <v>3.7796103740886817</v>
      </c>
      <c r="Y24" s="124">
        <v>0.52206341730663874</v>
      </c>
      <c r="Z24" s="124">
        <v>14.251509118420005</v>
      </c>
      <c r="AA24" s="124">
        <v>2.271591141611446</v>
      </c>
      <c r="AB24" s="124">
        <v>7.5873605947955394</v>
      </c>
      <c r="AC24" s="124">
        <v>4.9052377510688432</v>
      </c>
    </row>
    <row r="25" spans="1:29">
      <c r="A25" s="58" t="s">
        <v>27</v>
      </c>
      <c r="B25" s="58">
        <v>53</v>
      </c>
      <c r="C25" s="58" t="s">
        <v>16</v>
      </c>
      <c r="D25" s="58">
        <v>201</v>
      </c>
      <c r="E25" s="58" t="s">
        <v>107</v>
      </c>
      <c r="F25" s="58"/>
      <c r="G25" s="59" t="str">
        <f>IF(ISERROR('1. Production by country {year}'!G25/'2. Crop area by country {year}'!G25)," ",'1. Production by country {year}'!G25/'2. Crop area by country {year}'!G25)</f>
        <v xml:space="preserve"> </v>
      </c>
      <c r="H25" s="59" t="str">
        <f>IF(ISERROR('1. Production by country {year}'!H25/'2. Crop area by country {year}'!H25)," ",'1. Production by country {year}'!H25/'2. Crop area by country {year}'!H25)</f>
        <v xml:space="preserve"> </v>
      </c>
      <c r="I25" s="59" t="str">
        <f>IF(ISERROR('1. Production by country {year}'!I25/'2. Crop area by country {year}'!I25)," ",'1. Production by country {year}'!I25/'2. Crop area by country {year}'!I25)</f>
        <v xml:space="preserve"> </v>
      </c>
      <c r="J25" s="59" t="str">
        <f>IF(ISERROR('1. Production by country {year}'!J25/'2. Crop area by country {year}'!J25)," ",'1. Production by country {year}'!J25/'2. Crop area by country {year}'!J25)</f>
        <v xml:space="preserve"> </v>
      </c>
      <c r="K25" s="59" t="str">
        <f>IF(ISERROR('1. Production by country {year}'!K25/'2. Crop area by country {year}'!K25)," ",'1. Production by country {year}'!K25/'2. Crop area by country {year}'!K25)</f>
        <v xml:space="preserve"> </v>
      </c>
      <c r="L25" s="6" t="s">
        <v>47</v>
      </c>
      <c r="M25" s="124"/>
      <c r="N25" s="124">
        <v>0.26014865637507145</v>
      </c>
      <c r="O25" s="124"/>
      <c r="P25" s="124"/>
      <c r="Q25" s="124"/>
      <c r="R25" s="124"/>
      <c r="S25" s="124"/>
      <c r="T25" s="124">
        <v>0.43491352912012599</v>
      </c>
      <c r="U25" s="124"/>
      <c r="V25" s="124"/>
      <c r="W25" s="124"/>
      <c r="X25" s="124"/>
      <c r="Y25" s="124">
        <v>0.28656204297446281</v>
      </c>
      <c r="Z25" s="124"/>
      <c r="AA25" s="124">
        <v>0.24148003894839337</v>
      </c>
      <c r="AB25" s="124"/>
      <c r="AC25" s="124">
        <v>0.30577606685451342</v>
      </c>
    </row>
    <row r="26" spans="1:29">
      <c r="A26" s="58" t="s">
        <v>27</v>
      </c>
      <c r="B26" s="58">
        <v>53</v>
      </c>
      <c r="C26" s="58" t="s">
        <v>17</v>
      </c>
      <c r="D26" s="58">
        <v>56</v>
      </c>
      <c r="E26" s="58" t="s">
        <v>107</v>
      </c>
      <c r="F26" s="58"/>
      <c r="G26" s="59">
        <f>IF(ISERROR('1. Production by country {year}'!G26/'2. Crop area by country {year}'!G26)," ",'1. Production by country {year}'!G26/'2. Crop area by country {year}'!G26)</f>
        <v>1.1446934525818875</v>
      </c>
      <c r="H26" s="59">
        <f>IF(ISERROR('1. Production by country {year}'!H26/'2. Crop area by country {year}'!H26)," ",'1. Production by country {year}'!H26/'2. Crop area by country {year}'!H26)</f>
        <v>1.1323271932500087</v>
      </c>
      <c r="I26" s="59">
        <f>IF(ISERROR('1. Production by country {year}'!I26/'2. Crop area by country {year}'!I26)," ",'1. Production by country {year}'!I26/'2. Crop area by country {year}'!I26)</f>
        <v>1.334438205466109</v>
      </c>
      <c r="J26" s="59">
        <f>IF(ISERROR('1. Production by country {year}'!J26/'2. Crop area by country {year}'!J26)," ",'1. Production by country {year}'!J26/'2. Crop area by country {year}'!J26)</f>
        <v>1.3807385055700117</v>
      </c>
      <c r="K26" s="59">
        <f>IF(ISERROR('1. Production by country {year}'!K26/'2. Crop area by country {year}'!K26)," ",'1. Production by country {year}'!K26/'2. Crop area by country {year}'!K26)</f>
        <v>1.2525570498679319</v>
      </c>
      <c r="L26" s="6" t="s">
        <v>48</v>
      </c>
      <c r="M26" s="124">
        <v>10.909090909090908</v>
      </c>
      <c r="N26" s="124"/>
      <c r="O26" s="124">
        <v>6.4367816091954024</v>
      </c>
      <c r="P26" s="124"/>
      <c r="Q26" s="124"/>
      <c r="R26" s="124">
        <v>0.6171428571428571</v>
      </c>
      <c r="S26" s="124"/>
      <c r="T26" s="124"/>
      <c r="U26" s="124"/>
      <c r="V26" s="124"/>
      <c r="W26" s="124">
        <v>2.2051282051282053</v>
      </c>
      <c r="X26" s="124">
        <v>1.553421052631579</v>
      </c>
      <c r="Y26" s="124"/>
      <c r="Z26" s="124">
        <v>10</v>
      </c>
      <c r="AA26" s="124"/>
      <c r="AB26" s="124">
        <v>8.5416666666666661</v>
      </c>
      <c r="AC26" s="124">
        <v>5.7518901856936591</v>
      </c>
    </row>
    <row r="27" spans="1:29">
      <c r="A27" s="58" t="s">
        <v>27</v>
      </c>
      <c r="B27" s="58">
        <v>53</v>
      </c>
      <c r="C27" s="58" t="s">
        <v>18</v>
      </c>
      <c r="D27" s="58">
        <v>79</v>
      </c>
      <c r="E27" s="58" t="s">
        <v>107</v>
      </c>
      <c r="F27" s="58"/>
      <c r="G27" s="59">
        <f>IF(ISERROR('1. Production by country {year}'!G27/'2. Crop area by country {year}'!G27)," ",'1. Production by country {year}'!G27/'2. Crop area by country {year}'!G27)</f>
        <v>0.82841575675022516</v>
      </c>
      <c r="H27" s="59">
        <f>IF(ISERROR('1. Production by country {year}'!H27/'2. Crop area by country {year}'!H27)," ",'1. Production by country {year}'!H27/'2. Crop area by country {year}'!H27)</f>
        <v>0.83169570502431123</v>
      </c>
      <c r="I27" s="59">
        <f>IF(ISERROR('1. Production by country {year}'!I27/'2. Crop area by country {year}'!I27)," ",'1. Production by country {year}'!I27/'2. Crop area by country {year}'!I27)</f>
        <v>0.93307783798070565</v>
      </c>
      <c r="J27" s="59">
        <f>IF(ISERROR('1. Production by country {year}'!J27/'2. Crop area by country {year}'!J27)," ",'1. Production by country {year}'!J27/'2. Crop area by country {year}'!J27)</f>
        <v>0.71306573784594729</v>
      </c>
      <c r="K27" s="59">
        <f>IF(ISERROR('1. Production by country {year}'!K27/'2. Crop area by country {year}'!K27)," ",'1. Production by country {year}'!K27/'2. Crop area by country {year}'!K27)</f>
        <v>0.82015730297538403</v>
      </c>
      <c r="L27" s="6" t="s">
        <v>49</v>
      </c>
      <c r="M27" s="124">
        <v>5.416666666666667</v>
      </c>
      <c r="N27" s="124">
        <v>1.0476190476190477</v>
      </c>
      <c r="O27" s="124">
        <v>7.5</v>
      </c>
      <c r="P27" s="124"/>
      <c r="Q27" s="124">
        <v>0.82608695652173914</v>
      </c>
      <c r="R27" s="124">
        <v>0.76363636363636367</v>
      </c>
      <c r="S27" s="124">
        <v>0.63636363636363635</v>
      </c>
      <c r="T27" s="124">
        <v>1.48</v>
      </c>
      <c r="U27" s="124"/>
      <c r="V27" s="124"/>
      <c r="W27" s="124"/>
      <c r="X27" s="124">
        <v>2.459016393442623</v>
      </c>
      <c r="Y27" s="124">
        <v>0.6</v>
      </c>
      <c r="Z27" s="124">
        <v>7.0078740157480315</v>
      </c>
      <c r="AA27" s="124">
        <v>2.4444444444444446</v>
      </c>
      <c r="AB27" s="124"/>
      <c r="AC27" s="124">
        <v>2.743791593131141</v>
      </c>
    </row>
    <row r="28" spans="1:29">
      <c r="A28" s="58" t="s">
        <v>27</v>
      </c>
      <c r="B28" s="58">
        <v>53</v>
      </c>
      <c r="C28" s="58" t="s">
        <v>19</v>
      </c>
      <c r="D28" s="58">
        <v>197</v>
      </c>
      <c r="E28" s="58" t="s">
        <v>107</v>
      </c>
      <c r="F28" s="58"/>
      <c r="G28" s="59" t="str">
        <f>IF(ISERROR('1. Production by country {year}'!G28/'2. Crop area by country {year}'!G28)," ",'1. Production by country {year}'!G28/'2. Crop area by country {year}'!G28)</f>
        <v xml:space="preserve"> </v>
      </c>
      <c r="H28" s="59" t="str">
        <f>IF(ISERROR('1. Production by country {year}'!H28/'2. Crop area by country {year}'!H28)," ",'1. Production by country {year}'!H28/'2. Crop area by country {year}'!H28)</f>
        <v xml:space="preserve"> </v>
      </c>
      <c r="I28" s="59" t="str">
        <f>IF(ISERROR('1. Production by country {year}'!I28/'2. Crop area by country {year}'!I28)," ",'1. Production by country {year}'!I28/'2. Crop area by country {year}'!I28)</f>
        <v xml:space="preserve"> </v>
      </c>
      <c r="J28" s="59" t="str">
        <f>IF(ISERROR('1. Production by country {year}'!J28/'2. Crop area by country {year}'!J28)," ",'1. Production by country {year}'!J28/'2. Crop area by country {year}'!J28)</f>
        <v xml:space="preserve"> </v>
      </c>
      <c r="K28" s="59" t="str">
        <f>IF(ISERROR('1. Production by country {year}'!K28/'2. Crop area by country {year}'!K28)," ",'1. Production by country {year}'!K28/'2. Crop area by country {year}'!K28)</f>
        <v xml:space="preserve"> </v>
      </c>
      <c r="L28" s="6" t="s">
        <v>50</v>
      </c>
      <c r="M28" s="124">
        <v>19.5</v>
      </c>
      <c r="N28" s="124">
        <v>0.47909423059930001</v>
      </c>
      <c r="O28" s="124">
        <v>19.076043362802846</v>
      </c>
      <c r="P28" s="124">
        <v>0.40816326530612246</v>
      </c>
      <c r="Q28" s="124">
        <v>0.6875</v>
      </c>
      <c r="R28" s="124">
        <v>0.91394697781034517</v>
      </c>
      <c r="S28" s="124">
        <v>0.94736842105263153</v>
      </c>
      <c r="T28" s="124">
        <v>1.6498279538246226</v>
      </c>
      <c r="U28" s="124">
        <v>0.72449304355733379</v>
      </c>
      <c r="V28" s="124">
        <v>0.89323368318165297</v>
      </c>
      <c r="W28" s="124">
        <v>9.4285714285714288</v>
      </c>
      <c r="X28" s="124">
        <v>1.8199892275521197</v>
      </c>
      <c r="Y28" s="124">
        <v>0.83143129182368003</v>
      </c>
      <c r="Z28" s="124"/>
      <c r="AA28" s="124">
        <v>1.6132521974306964</v>
      </c>
      <c r="AB28" s="124"/>
      <c r="AC28" s="124">
        <v>4.2123510773937705</v>
      </c>
    </row>
    <row r="29" spans="1:29">
      <c r="A29" s="58" t="s">
        <v>27</v>
      </c>
      <c r="B29" s="58">
        <v>53</v>
      </c>
      <c r="C29" s="58" t="s">
        <v>20</v>
      </c>
      <c r="D29" s="58">
        <v>489</v>
      </c>
      <c r="E29" s="58" t="s">
        <v>107</v>
      </c>
      <c r="F29" s="58"/>
      <c r="G29" s="59" t="str">
        <f>IF(ISERROR('1. Production by country {year}'!G29/'2. Crop area by country {year}'!G29)," ",'1. Production by country {year}'!G29/'2. Crop area by country {year}'!G29)</f>
        <v xml:space="preserve"> </v>
      </c>
      <c r="H29" s="59" t="str">
        <f>IF(ISERROR('1. Production by country {year}'!H29/'2. Crop area by country {year}'!H29)," ",'1. Production by country {year}'!H29/'2. Crop area by country {year}'!H29)</f>
        <v xml:space="preserve"> </v>
      </c>
      <c r="I29" s="59" t="str">
        <f>IF(ISERROR('1. Production by country {year}'!I29/'2. Crop area by country {year}'!I29)," ",'1. Production by country {year}'!I29/'2. Crop area by country {year}'!I29)</f>
        <v xml:space="preserve"> </v>
      </c>
      <c r="J29" s="59" t="str">
        <f>IF(ISERROR('1. Production by country {year}'!J29/'2. Crop area by country {year}'!J29)," ",'1. Production by country {year}'!J29/'2. Crop area by country {year}'!J29)</f>
        <v xml:space="preserve"> </v>
      </c>
      <c r="K29" s="59" t="str">
        <f>IF(ISERROR('1. Production by country {year}'!K29/'2. Crop area by country {year}'!K29)," ",'1. Production by country {year}'!K29/'2. Crop area by country {year}'!K29)</f>
        <v xml:space="preserve"> </v>
      </c>
      <c r="L29" s="6" t="s">
        <v>51</v>
      </c>
      <c r="M29" s="124">
        <v>28</v>
      </c>
      <c r="N29" s="124"/>
      <c r="O29" s="124">
        <v>16.666666666666668</v>
      </c>
      <c r="P29" s="124"/>
      <c r="Q29" s="124">
        <v>0.32692307692307693</v>
      </c>
      <c r="R29" s="124">
        <v>0.98187311178247738</v>
      </c>
      <c r="S29" s="124"/>
      <c r="T29" s="124">
        <v>1.9731649364253412</v>
      </c>
      <c r="U29" s="124">
        <v>0.8970313562677007</v>
      </c>
      <c r="V29" s="124"/>
      <c r="W29" s="124"/>
      <c r="X29" s="124">
        <v>3.3659501981133642</v>
      </c>
      <c r="Y29" s="124">
        <v>1.0365360067406999</v>
      </c>
      <c r="Z29" s="124">
        <v>19.333333333333332</v>
      </c>
      <c r="AA29" s="124">
        <v>2.4315906562847607</v>
      </c>
      <c r="AB29" s="124">
        <v>25.714285714285715</v>
      </c>
      <c r="AC29" s="124">
        <v>9.1570322778930127</v>
      </c>
    </row>
    <row r="30" spans="1:29">
      <c r="A30" s="58" t="s">
        <v>27</v>
      </c>
      <c r="B30" s="58">
        <v>53</v>
      </c>
      <c r="C30" s="58" t="s">
        <v>21</v>
      </c>
      <c r="D30" s="58">
        <v>27</v>
      </c>
      <c r="E30" s="58" t="s">
        <v>107</v>
      </c>
      <c r="F30" s="58"/>
      <c r="G30" s="59">
        <f>IF(ISERROR('1. Production by country {year}'!G30/'2. Crop area by country {year}'!G30)," ",'1. Production by country {year}'!G30/'2. Crop area by country {year}'!G30)</f>
        <v>2.7099709382784392</v>
      </c>
      <c r="H30" s="59">
        <f>IF(ISERROR('1. Production by country {year}'!H30/'2. Crop area by country {year}'!H30)," ",'1. Production by country {year}'!H30/'2. Crop area by country {year}'!H30)</f>
        <v>2.638266235455931</v>
      </c>
      <c r="I30" s="59">
        <f>IF(ISERROR('1. Production by country {year}'!I30/'2. Crop area by country {year}'!I30)," ",'1. Production by country {year}'!I30/'2. Crop area by country {year}'!I30)</f>
        <v>2.6632597189268115</v>
      </c>
      <c r="J30" s="59">
        <f>IF(ISERROR('1. Production by country {year}'!J30/'2. Crop area by country {year}'!J30)," ",'1. Production by country {year}'!J30/'2. Crop area by country {year}'!J30)</f>
        <v>2.8400354650497657</v>
      </c>
      <c r="K30" s="59">
        <f>IF(ISERROR('1. Production by country {year}'!K30/'2. Crop area by country {year}'!K30)," ",'1. Production by country {year}'!K30/'2. Crop area by country {year}'!K30)</f>
        <v>2.7213025963914559</v>
      </c>
      <c r="L30" s="6" t="s">
        <v>52</v>
      </c>
      <c r="M30" s="124"/>
      <c r="N30" s="124">
        <v>0.99</v>
      </c>
      <c r="O30" s="124"/>
      <c r="P30" s="124"/>
      <c r="Q30" s="124">
        <v>0.34782608695652173</v>
      </c>
      <c r="R30" s="124">
        <v>0.8</v>
      </c>
      <c r="S30" s="124"/>
      <c r="T30" s="124">
        <v>0.70591726782942199</v>
      </c>
      <c r="U30" s="124">
        <v>0.20003451846738005</v>
      </c>
      <c r="V30" s="124"/>
      <c r="W30" s="124"/>
      <c r="X30" s="124">
        <v>4.3243684210526316</v>
      </c>
      <c r="Y30" s="124">
        <v>0.43947608925582493</v>
      </c>
      <c r="Z30" s="124">
        <v>1</v>
      </c>
      <c r="AA30" s="124">
        <v>2</v>
      </c>
      <c r="AB30" s="124">
        <v>6.2222222222222223</v>
      </c>
      <c r="AC30" s="124">
        <v>1.7029844605784004</v>
      </c>
    </row>
    <row r="31" spans="1:29">
      <c r="A31" s="58" t="s">
        <v>27</v>
      </c>
      <c r="B31" s="58">
        <v>53</v>
      </c>
      <c r="C31" s="58" t="s">
        <v>22</v>
      </c>
      <c r="D31" s="58">
        <v>83</v>
      </c>
      <c r="E31" s="58" t="s">
        <v>107</v>
      </c>
      <c r="F31" s="58"/>
      <c r="G31" s="59">
        <f>IF(ISERROR('1. Production by country {year}'!G31/'2. Crop area by country {year}'!G31)," ",'1. Production by country {year}'!G31/'2. Crop area by country {year}'!G31)</f>
        <v>0.93710200781864295</v>
      </c>
      <c r="H31" s="59">
        <f>IF(ISERROR('1. Production by country {year}'!H31/'2. Crop area by country {year}'!H31)," ",'1. Production by country {year}'!H31/'2. Crop area by country {year}'!H31)</f>
        <v>0.9368269662921348</v>
      </c>
      <c r="I31" s="59">
        <f>IF(ISERROR('1. Production by country {year}'!I31/'2. Crop area by country {year}'!I31)," ",'1. Production by country {year}'!I31/'2. Crop area by country {year}'!I31)</f>
        <v>0.86564697375508182</v>
      </c>
      <c r="J31" s="59">
        <f>IF(ISERROR('1. Production by country {year}'!J31/'2. Crop area by country {year}'!J31)," ",'1. Production by country {year}'!J31/'2. Crop area by country {year}'!J31)</f>
        <v>0.91798642925956986</v>
      </c>
      <c r="K31" s="59">
        <f>IF(ISERROR('1. Production by country {year}'!K31/'2. Crop area by country {year}'!K31)," ",'1. Production by country {year}'!K31/'2. Crop area by country {year}'!K31)</f>
        <v>0.91719341092747908</v>
      </c>
      <c r="L31" s="6" t="s">
        <v>53</v>
      </c>
      <c r="M31" s="124">
        <v>6.4285714285714288</v>
      </c>
      <c r="N31" s="124"/>
      <c r="O31" s="124">
        <v>5.9277917647058826</v>
      </c>
      <c r="P31" s="124"/>
      <c r="Q31" s="124"/>
      <c r="R31" s="124">
        <v>0.32018305084745763</v>
      </c>
      <c r="S31" s="124"/>
      <c r="T31" s="124">
        <v>0.91780714285714282</v>
      </c>
      <c r="U31" s="124">
        <v>0.39945000000000003</v>
      </c>
      <c r="V31" s="124"/>
      <c r="W31" s="124"/>
      <c r="X31" s="124">
        <v>0.92649090909090914</v>
      </c>
      <c r="Y31" s="124">
        <v>0.58520312500000005</v>
      </c>
      <c r="Z31" s="124">
        <v>7.12</v>
      </c>
      <c r="AA31" s="124">
        <v>1.25</v>
      </c>
      <c r="AB31" s="124"/>
      <c r="AC31" s="124">
        <v>2.6528330467858687</v>
      </c>
    </row>
    <row r="32" spans="1:29">
      <c r="A32" s="58" t="s">
        <v>27</v>
      </c>
      <c r="B32" s="58">
        <v>53</v>
      </c>
      <c r="C32" s="58" t="s">
        <v>23</v>
      </c>
      <c r="D32" s="58">
        <v>122</v>
      </c>
      <c r="E32" s="58" t="s">
        <v>107</v>
      </c>
      <c r="F32" s="58"/>
      <c r="G32" s="59">
        <f>IF(ISERROR('1. Production by country {year}'!G32/'2. Crop area by country {year}'!G32)," ",'1. Production by country {year}'!G32/'2. Crop area by country {year}'!G32)</f>
        <v>4.9902541712147199</v>
      </c>
      <c r="H32" s="59">
        <f>IF(ISERROR('1. Production by country {year}'!H32/'2. Crop area by country {year}'!H32)," ",'1. Production by country {year}'!H32/'2. Crop area by country {year}'!H32)</f>
        <v>4.9083614479803046</v>
      </c>
      <c r="I32" s="59">
        <f>IF(ISERROR('1. Production by country {year}'!I32/'2. Crop area by country {year}'!I32)," ",'1. Production by country {year}'!I32/'2. Crop area by country {year}'!I32)</f>
        <v>2.0560099357809283</v>
      </c>
      <c r="J32" s="59">
        <f>IF(ISERROR('1. Production by country {year}'!J32/'2. Crop area by country {year}'!J32)," ",'1. Production by country {year}'!J32/'2. Crop area by country {year}'!J32)</f>
        <v>1.9792170818505339</v>
      </c>
      <c r="K32" s="59">
        <f>IF(ISERROR('1. Production by country {year}'!K32/'2. Crop area by country {year}'!K32)," ",'1. Production by country {year}'!K32/'2. Crop area by country {year}'!K32)</f>
        <v>2.7763298161644729</v>
      </c>
      <c r="L32" s="6" t="s">
        <v>54</v>
      </c>
      <c r="M32" s="124"/>
      <c r="N32" s="124"/>
      <c r="O32" s="124"/>
      <c r="P32" s="124"/>
      <c r="Q32" s="124"/>
      <c r="R32" s="124">
        <v>0.46153846153846156</v>
      </c>
      <c r="S32" s="124"/>
      <c r="T32" s="124">
        <v>2.1428571428571428</v>
      </c>
      <c r="U32" s="124">
        <v>0.24489795918367346</v>
      </c>
      <c r="V32" s="124"/>
      <c r="W32" s="124"/>
      <c r="X32" s="124"/>
      <c r="Y32" s="124">
        <v>0.3125</v>
      </c>
      <c r="Z32" s="124"/>
      <c r="AA32" s="124">
        <v>5.9090909090909092</v>
      </c>
      <c r="AB32" s="124"/>
      <c r="AC32" s="124">
        <v>1.8141768945340373</v>
      </c>
    </row>
    <row r="33" spans="1:29">
      <c r="A33" s="58" t="s">
        <v>27</v>
      </c>
      <c r="B33" s="58">
        <v>53</v>
      </c>
      <c r="C33" s="58" t="s">
        <v>24</v>
      </c>
      <c r="D33" s="58">
        <v>15</v>
      </c>
      <c r="E33" s="58" t="s">
        <v>107</v>
      </c>
      <c r="F33" s="58"/>
      <c r="G33" s="59" t="str">
        <f>IF(ISERROR('1. Production by country {year}'!G33/'2. Crop area by country {year}'!G33)," ",'1. Production by country {year}'!G33/'2. Crop area by country {year}'!G33)</f>
        <v xml:space="preserve"> </v>
      </c>
      <c r="H33" s="59" t="str">
        <f>IF(ISERROR('1. Production by country {year}'!H33/'2. Crop area by country {year}'!H33)," ",'1. Production by country {year}'!H33/'2. Crop area by country {year}'!H33)</f>
        <v xml:space="preserve"> </v>
      </c>
      <c r="I33" s="59" t="str">
        <f>IF(ISERROR('1. Production by country {year}'!I33/'2. Crop area by country {year}'!I33)," ",'1. Production by country {year}'!I33/'2. Crop area by country {year}'!I33)</f>
        <v xml:space="preserve"> </v>
      </c>
      <c r="J33" s="59" t="str">
        <f>IF(ISERROR('1. Production by country {year}'!J33/'2. Crop area by country {year}'!J33)," ",'1. Production by country {year}'!J33/'2. Crop area by country {year}'!J33)</f>
        <v xml:space="preserve"> </v>
      </c>
      <c r="K33" s="59" t="str">
        <f>IF(ISERROR('1. Production by country {year}'!K33/'2. Crop area by country {year}'!K33)," ",'1. Production by country {year}'!K33/'2. Crop area by country {year}'!K33)</f>
        <v xml:space="preserve"> </v>
      </c>
      <c r="L33" s="6" t="s">
        <v>55</v>
      </c>
      <c r="M33" s="124"/>
      <c r="N33" s="124">
        <v>0.5</v>
      </c>
      <c r="O33" s="124">
        <v>22.06</v>
      </c>
      <c r="P33" s="124">
        <v>0.54545454545454541</v>
      </c>
      <c r="Q33" s="124">
        <v>0.29639073035299451</v>
      </c>
      <c r="R33" s="124">
        <v>0.45564245710808804</v>
      </c>
      <c r="S33" s="124"/>
      <c r="T33" s="124">
        <v>0.953125</v>
      </c>
      <c r="U33" s="124">
        <v>0.51097541331693241</v>
      </c>
      <c r="V33" s="124"/>
      <c r="W33" s="124"/>
      <c r="X33" s="124">
        <v>1.6057361807629458</v>
      </c>
      <c r="Y33" s="124">
        <v>0.42912316302818054</v>
      </c>
      <c r="Z33" s="124">
        <v>16.829601628380342</v>
      </c>
      <c r="AA33" s="124">
        <v>1.4912280701754386</v>
      </c>
      <c r="AB33" s="124"/>
      <c r="AC33" s="124">
        <v>4.1524797444163148</v>
      </c>
    </row>
    <row r="34" spans="1:29">
      <c r="A34" s="58" t="s">
        <v>27</v>
      </c>
      <c r="B34" s="58">
        <v>53</v>
      </c>
      <c r="C34" s="58" t="s">
        <v>25</v>
      </c>
      <c r="D34" s="58">
        <v>137</v>
      </c>
      <c r="E34" s="58" t="s">
        <v>107</v>
      </c>
      <c r="F34" s="58"/>
      <c r="G34" s="59">
        <f>IF(ISERROR('1. Production by country {year}'!G34/'2. Crop area by country {year}'!G34)," ",'1. Production by country {year}'!G34/'2. Crop area by country {year}'!G34)</f>
        <v>11.708170156818015</v>
      </c>
      <c r="H34" s="59">
        <f>IF(ISERROR('1. Production by country {year}'!H34/'2. Crop area by country {year}'!H34)," ",'1. Production by country {year}'!H34/'2. Crop area by country {year}'!H34)</f>
        <v>11.442101283800007</v>
      </c>
      <c r="I34" s="59">
        <f>IF(ISERROR('1. Production by country {year}'!I34/'2. Crop area by country {year}'!I34)," ",'1. Production by country {year}'!I34/'2. Crop area by country {year}'!I34)</f>
        <v>10.900660964230172</v>
      </c>
      <c r="J34" s="59">
        <f>IF(ISERROR('1. Production by country {year}'!J34/'2. Crop area by country {year}'!J34)," ",'1. Production by country {year}'!J34/'2. Crop area by country {year}'!J34)</f>
        <v>8.8084696823869102</v>
      </c>
      <c r="K34" s="59">
        <f>IF(ISERROR('1. Production by country {year}'!K34/'2. Crop area by country {year}'!K34)," ",'1. Production by country {year}'!K34/'2. Crop area by country {year}'!K34)</f>
        <v>10.657005951739189</v>
      </c>
      <c r="L34" s="6" t="s">
        <v>56</v>
      </c>
      <c r="M34" s="124"/>
      <c r="N34" s="124"/>
      <c r="O34" s="124">
        <v>11.800423504499735</v>
      </c>
      <c r="P34" s="124"/>
      <c r="Q34" s="124">
        <v>0.67987875961762645</v>
      </c>
      <c r="R34" s="124">
        <v>1.6956521739130435</v>
      </c>
      <c r="S34" s="124"/>
      <c r="T34" s="124">
        <v>1.9570871261378413</v>
      </c>
      <c r="U34" s="124">
        <v>1.8482871125611746</v>
      </c>
      <c r="V34" s="124"/>
      <c r="W34" s="124">
        <v>5.9025974025974026</v>
      </c>
      <c r="X34" s="124">
        <v>1.7544080604534005</v>
      </c>
      <c r="Y34" s="124">
        <v>1.2233162662465538</v>
      </c>
      <c r="Z34" s="124">
        <v>3</v>
      </c>
      <c r="AA34" s="124">
        <v>1.65625</v>
      </c>
      <c r="AB34" s="124">
        <v>11.49983579638752</v>
      </c>
      <c r="AC34" s="124">
        <v>3.9107032911285717</v>
      </c>
    </row>
    <row r="35" spans="1:29">
      <c r="A35" s="58" t="s">
        <v>28</v>
      </c>
      <c r="B35" s="58">
        <v>20</v>
      </c>
      <c r="C35" s="58" t="s">
        <v>7</v>
      </c>
      <c r="D35" s="58">
        <v>486</v>
      </c>
      <c r="E35" s="58" t="s">
        <v>107</v>
      </c>
      <c r="F35" s="58"/>
      <c r="G35" s="59" t="str">
        <f>IF(ISERROR('1. Production by country {year}'!G35/'2. Crop area by country {year}'!G35)," ",'1. Production by country {year}'!G35/'2. Crop area by country {year}'!G35)</f>
        <v xml:space="preserve"> </v>
      </c>
      <c r="H35" s="59" t="str">
        <f>IF(ISERROR('1. Production by country {year}'!H35/'2. Crop area by country {year}'!H35)," ",'1. Production by country {year}'!H35/'2. Crop area by country {year}'!H35)</f>
        <v xml:space="preserve"> </v>
      </c>
      <c r="I35" s="59" t="str">
        <f>IF(ISERROR('1. Production by country {year}'!I35/'2. Crop area by country {year}'!I35)," ",'1. Production by country {year}'!I35/'2. Crop area by country {year}'!I35)</f>
        <v xml:space="preserve"> </v>
      </c>
      <c r="J35" s="59" t="str">
        <f>IF(ISERROR('1. Production by country {year}'!J35/'2. Crop area by country {year}'!J35)," ",'1. Production by country {year}'!J35/'2. Crop area by country {year}'!J35)</f>
        <v xml:space="preserve"> </v>
      </c>
      <c r="K35" s="59" t="str">
        <f>IF(ISERROR('1. Production by country {year}'!K35/'2. Crop area by country {year}'!K35)," ",'1. Production by country {year}'!K35/'2. Crop area by country {year}'!K35)</f>
        <v xml:space="preserve"> </v>
      </c>
      <c r="L35" s="6" t="s">
        <v>57</v>
      </c>
      <c r="M35" s="124">
        <v>5</v>
      </c>
      <c r="N35" s="124">
        <v>0.77</v>
      </c>
      <c r="O35" s="124">
        <v>6.5236066666666668</v>
      </c>
      <c r="P35" s="124"/>
      <c r="Q35" s="124"/>
      <c r="R35" s="124">
        <v>0.5736</v>
      </c>
      <c r="S35" s="124"/>
      <c r="T35" s="124">
        <v>0.79523809523809519</v>
      </c>
      <c r="U35" s="124">
        <v>0.8</v>
      </c>
      <c r="V35" s="124"/>
      <c r="W35" s="124">
        <v>7.0378378378378379</v>
      </c>
      <c r="X35" s="124">
        <v>4.4324324324324325</v>
      </c>
      <c r="Y35" s="124">
        <v>1.1076923076923078</v>
      </c>
      <c r="Z35" s="124">
        <v>5.816901408450704</v>
      </c>
      <c r="AA35" s="124">
        <v>0.86956521739130432</v>
      </c>
      <c r="AB35" s="124">
        <v>2.645</v>
      </c>
      <c r="AC35" s="124">
        <v>3.0309894971424463</v>
      </c>
    </row>
    <row r="36" spans="1:29">
      <c r="A36" s="58" t="s">
        <v>28</v>
      </c>
      <c r="B36" s="58">
        <v>20</v>
      </c>
      <c r="C36" s="58" t="s">
        <v>10</v>
      </c>
      <c r="D36" s="58">
        <v>176</v>
      </c>
      <c r="E36" s="58" t="s">
        <v>107</v>
      </c>
      <c r="F36" s="58"/>
      <c r="G36" s="59" t="str">
        <f>IF(ISERROR('1. Production by country {year}'!G36/'2. Crop area by country {year}'!G36)," ",'1. Production by country {year}'!G36/'2. Crop area by country {year}'!G36)</f>
        <v xml:space="preserve"> </v>
      </c>
      <c r="H36" s="59" t="str">
        <f>IF(ISERROR('1. Production by country {year}'!H36/'2. Crop area by country {year}'!H36)," ",'1. Production by country {year}'!H36/'2. Crop area by country {year}'!H36)</f>
        <v xml:space="preserve"> </v>
      </c>
      <c r="I36" s="59" t="str">
        <f>IF(ISERROR('1. Production by country {year}'!I36/'2. Crop area by country {year}'!I36)," ",'1. Production by country {year}'!I36/'2. Crop area by country {year}'!I36)</f>
        <v xml:space="preserve"> </v>
      </c>
      <c r="J36" s="59" t="str">
        <f>IF(ISERROR('1. Production by country {year}'!J36/'2. Crop area by country {year}'!J36)," ",'1. Production by country {year}'!J36/'2. Crop area by country {year}'!J36)</f>
        <v xml:space="preserve"> </v>
      </c>
      <c r="K36" s="59" t="str">
        <f>IF(ISERROR('1. Production by country {year}'!K36/'2. Crop area by country {year}'!K36)," ",'1. Production by country {year}'!K36/'2. Crop area by country {year}'!K36)</f>
        <v xml:space="preserve"> </v>
      </c>
      <c r="L36" s="6" t="s">
        <v>58</v>
      </c>
      <c r="M36" s="124">
        <v>27.027027027027028</v>
      </c>
      <c r="N36" s="124"/>
      <c r="O36" s="124">
        <v>8.1344993595689239</v>
      </c>
      <c r="P36" s="124"/>
      <c r="Q36" s="124">
        <v>0.46461279510775294</v>
      </c>
      <c r="R36" s="124">
        <v>0.87377202175318425</v>
      </c>
      <c r="S36" s="124"/>
      <c r="T36" s="124">
        <v>1.8350799244401133</v>
      </c>
      <c r="U36" s="124">
        <v>0.76749255052234056</v>
      </c>
      <c r="V36" s="124"/>
      <c r="W36" s="124"/>
      <c r="X36" s="124">
        <v>3.2571791045967013</v>
      </c>
      <c r="Y36" s="124">
        <v>1.0088970184157853</v>
      </c>
      <c r="Z36" s="124">
        <v>25</v>
      </c>
      <c r="AA36" s="124"/>
      <c r="AB36" s="124"/>
      <c r="AC36" s="124">
        <v>7.5965066446035383</v>
      </c>
    </row>
    <row r="37" spans="1:29">
      <c r="A37" s="58" t="s">
        <v>28</v>
      </c>
      <c r="B37" s="58">
        <v>20</v>
      </c>
      <c r="C37" s="58" t="s">
        <v>12</v>
      </c>
      <c r="D37" s="58">
        <v>125</v>
      </c>
      <c r="E37" s="58" t="s">
        <v>107</v>
      </c>
      <c r="F37" s="58"/>
      <c r="G37" s="59" t="str">
        <f>IF(ISERROR('1. Production by country {year}'!G37/'2. Crop area by country {year}'!G37)," ",'1. Production by country {year}'!G37/'2. Crop area by country {year}'!G37)</f>
        <v xml:space="preserve"> </v>
      </c>
      <c r="H37" s="59" t="str">
        <f>IF(ISERROR('1. Production by country {year}'!H37/'2. Crop area by country {year}'!H37)," ",'1. Production by country {year}'!H37/'2. Crop area by country {year}'!H37)</f>
        <v xml:space="preserve"> </v>
      </c>
      <c r="I37" s="59" t="str">
        <f>IF(ISERROR('1. Production by country {year}'!I37/'2. Crop area by country {year}'!I37)," ",'1. Production by country {year}'!I37/'2. Crop area by country {year}'!I37)</f>
        <v xml:space="preserve"> </v>
      </c>
      <c r="J37" s="59" t="str">
        <f>IF(ISERROR('1. Production by country {year}'!J37/'2. Crop area by country {year}'!J37)," ",'1. Production by country {year}'!J37/'2. Crop area by country {year}'!J37)</f>
        <v xml:space="preserve"> </v>
      </c>
      <c r="K37" s="59" t="str">
        <f>IF(ISERROR('1. Production by country {year}'!K37/'2. Crop area by country {year}'!K37)," ",'1. Production by country {year}'!K37/'2. Crop area by country {year}'!K37)</f>
        <v xml:space="preserve"> </v>
      </c>
      <c r="L37" s="6" t="s">
        <v>59</v>
      </c>
      <c r="M37" s="124"/>
      <c r="N37" s="124"/>
      <c r="O37" s="124">
        <v>5</v>
      </c>
      <c r="P37" s="124"/>
      <c r="Q37" s="124"/>
      <c r="R37" s="124">
        <v>0.76666666666666672</v>
      </c>
      <c r="S37" s="124"/>
      <c r="T37" s="124">
        <v>0.8</v>
      </c>
      <c r="U37" s="124">
        <v>1</v>
      </c>
      <c r="V37" s="124"/>
      <c r="W37" s="124">
        <v>5.211267605633803</v>
      </c>
      <c r="X37" s="124">
        <v>1</v>
      </c>
      <c r="Y37" s="124">
        <v>1.0454545454545454</v>
      </c>
      <c r="Z37" s="124">
        <v>2.5</v>
      </c>
      <c r="AA37" s="124"/>
      <c r="AB37" s="124"/>
      <c r="AC37" s="124">
        <v>2.1654236022193771</v>
      </c>
    </row>
    <row r="38" spans="1:29">
      <c r="A38" s="58" t="s">
        <v>28</v>
      </c>
      <c r="B38" s="58">
        <v>20</v>
      </c>
      <c r="C38" s="58" t="s">
        <v>13</v>
      </c>
      <c r="D38" s="58">
        <v>191</v>
      </c>
      <c r="E38" s="58" t="s">
        <v>107</v>
      </c>
      <c r="F38" s="58"/>
      <c r="G38" s="59" t="str">
        <f>IF(ISERROR('1. Production by country {year}'!G38/'2. Crop area by country {year}'!G38)," ",'1. Production by country {year}'!G38/'2. Crop area by country {year}'!G38)</f>
        <v xml:space="preserve"> </v>
      </c>
      <c r="H38" s="59" t="str">
        <f>IF(ISERROR('1. Production by country {year}'!H38/'2. Crop area by country {year}'!H38)," ",'1. Production by country {year}'!H38/'2. Crop area by country {year}'!H38)</f>
        <v xml:space="preserve"> </v>
      </c>
      <c r="I38" s="59" t="str">
        <f>IF(ISERROR('1. Production by country {year}'!I38/'2. Crop area by country {year}'!I38)," ",'1. Production by country {year}'!I38/'2. Crop area by country {year}'!I38)</f>
        <v xml:space="preserve"> </v>
      </c>
      <c r="J38" s="59" t="str">
        <f>IF(ISERROR('1. Production by country {year}'!J38/'2. Crop area by country {year}'!J38)," ",'1. Production by country {year}'!J38/'2. Crop area by country {year}'!J38)</f>
        <v xml:space="preserve"> </v>
      </c>
      <c r="K38" s="59" t="str">
        <f>IF(ISERROR('1. Production by country {year}'!K38/'2. Crop area by country {year}'!K38)," ",'1. Production by country {year}'!K38/'2. Crop area by country {year}'!K38)</f>
        <v xml:space="preserve"> </v>
      </c>
      <c r="L38" s="6" t="s">
        <v>60</v>
      </c>
      <c r="M38" s="124">
        <v>17.272727272727273</v>
      </c>
      <c r="N38" s="124">
        <v>0.27692307692307694</v>
      </c>
      <c r="O38" s="124">
        <v>9.5348837209302317</v>
      </c>
      <c r="P38" s="124"/>
      <c r="Q38" s="124"/>
      <c r="R38" s="124">
        <v>1.0377358490566038</v>
      </c>
      <c r="S38" s="124"/>
      <c r="T38" s="124">
        <v>0.42127659574468085</v>
      </c>
      <c r="U38" s="124"/>
      <c r="V38" s="124"/>
      <c r="W38" s="124"/>
      <c r="X38" s="124">
        <v>6.1538461538461542</v>
      </c>
      <c r="Y38" s="124">
        <v>0.34782608695652173</v>
      </c>
      <c r="Z38" s="124">
        <v>9.3333333333333339</v>
      </c>
      <c r="AA38" s="124">
        <v>0.37307692307692308</v>
      </c>
      <c r="AB38" s="124"/>
      <c r="AC38" s="124">
        <v>4.9724032236216438</v>
      </c>
    </row>
    <row r="39" spans="1:29">
      <c r="A39" s="58" t="s">
        <v>28</v>
      </c>
      <c r="B39" s="58">
        <v>20</v>
      </c>
      <c r="C39" s="58" t="s">
        <v>14</v>
      </c>
      <c r="D39" s="58">
        <v>195</v>
      </c>
      <c r="E39" s="58" t="s">
        <v>107</v>
      </c>
      <c r="F39" s="58"/>
      <c r="G39" s="59" t="str">
        <f>IF(ISERROR('1. Production by country {year}'!G39/'2. Crop area by country {year}'!G39)," ",'1. Production by country {year}'!G39/'2. Crop area by country {year}'!G39)</f>
        <v xml:space="preserve"> </v>
      </c>
      <c r="H39" s="59" t="str">
        <f>IF(ISERROR('1. Production by country {year}'!H39/'2. Crop area by country {year}'!H39)," ",'1. Production by country {year}'!H39/'2. Crop area by country {year}'!H39)</f>
        <v xml:space="preserve"> </v>
      </c>
      <c r="I39" s="59" t="str">
        <f>IF(ISERROR('1. Production by country {year}'!I39/'2. Crop area by country {year}'!I39)," ",'1. Production by country {year}'!I39/'2. Crop area by country {year}'!I39)</f>
        <v xml:space="preserve"> </v>
      </c>
      <c r="J39" s="59" t="str">
        <f>IF(ISERROR('1. Production by country {year}'!J39/'2. Crop area by country {year}'!J39)," ",'1. Production by country {year}'!J39/'2. Crop area by country {year}'!J39)</f>
        <v xml:space="preserve"> </v>
      </c>
      <c r="K39" s="59" t="str">
        <f>IF(ISERROR('1. Production by country {year}'!K39/'2. Crop area by country {year}'!K39)," ",'1. Production by country {year}'!K39/'2. Crop area by country {year}'!K39)</f>
        <v xml:space="preserve"> </v>
      </c>
      <c r="L39" s="6" t="s">
        <v>61</v>
      </c>
      <c r="M39" s="124">
        <v>32.173913043478258</v>
      </c>
      <c r="N39" s="124">
        <v>2.2213511041421663</v>
      </c>
      <c r="O39" s="124">
        <v>1.6666666666666667</v>
      </c>
      <c r="P39" s="124">
        <v>2.1560172481379851</v>
      </c>
      <c r="Q39" s="124">
        <v>0.4206789643229662</v>
      </c>
      <c r="R39" s="124">
        <v>0.75069643870028868</v>
      </c>
      <c r="S39" s="124"/>
      <c r="T39" s="124">
        <v>2.0213875847678664</v>
      </c>
      <c r="U39" s="124">
        <v>0.30911039657020367</v>
      </c>
      <c r="V39" s="124"/>
      <c r="W39" s="124"/>
      <c r="X39" s="124">
        <v>4.4629574531389471</v>
      </c>
      <c r="Y39" s="124">
        <v>0.58450024398239697</v>
      </c>
      <c r="Z39" s="124">
        <v>13.384615384615385</v>
      </c>
      <c r="AA39" s="124">
        <v>1.9457703526915937</v>
      </c>
      <c r="AB39" s="124">
        <v>2.4035087719298245</v>
      </c>
      <c r="AC39" s="124">
        <v>4.9616287425495802</v>
      </c>
    </row>
    <row r="40" spans="1:29">
      <c r="A40" s="58" t="s">
        <v>28</v>
      </c>
      <c r="B40" s="58">
        <v>20</v>
      </c>
      <c r="C40" s="58" t="s">
        <v>15</v>
      </c>
      <c r="D40" s="58">
        <v>242</v>
      </c>
      <c r="E40" s="58" t="s">
        <v>107</v>
      </c>
      <c r="F40" s="58"/>
      <c r="G40" s="59">
        <f>IF(ISERROR('1. Production by country {year}'!G40/'2. Crop area by country {year}'!G40)," ",'1. Production by country {year}'!G40/'2. Crop area by country {year}'!G40)</f>
        <v>1</v>
      </c>
      <c r="H40" s="59">
        <f>IF(ISERROR('1. Production by country {year}'!H40/'2. Crop area by country {year}'!H40)," ",'1. Production by country {year}'!H40/'2. Crop area by country {year}'!H40)</f>
        <v>1</v>
      </c>
      <c r="I40" s="59">
        <f>IF(ISERROR('1. Production by country {year}'!I40/'2. Crop area by country {year}'!I40)," ",'1. Production by country {year}'!I40/'2. Crop area by country {year}'!I40)</f>
        <v>1</v>
      </c>
      <c r="J40" s="59">
        <f>IF(ISERROR('1. Production by country {year}'!J40/'2. Crop area by country {year}'!J40)," ",'1. Production by country {year}'!J40/'2. Crop area by country {year}'!J40)</f>
        <v>1</v>
      </c>
      <c r="K40" s="59">
        <f>IF(ISERROR('1. Production by country {year}'!K40/'2. Crop area by country {year}'!K40)," ",'1. Production by country {year}'!K40/'2. Crop area by country {year}'!K40)</f>
        <v>1</v>
      </c>
      <c r="L40" s="6" t="s">
        <v>62</v>
      </c>
      <c r="M40" s="124">
        <v>4.166666666666667</v>
      </c>
      <c r="N40" s="124">
        <v>0.31578947368421051</v>
      </c>
      <c r="O40" s="124"/>
      <c r="P40" s="124"/>
      <c r="Q40" s="124">
        <v>0.41176470588235292</v>
      </c>
      <c r="R40" s="124">
        <v>0.74545454545454548</v>
      </c>
      <c r="S40" s="124"/>
      <c r="T40" s="124">
        <v>0.55200489358560612</v>
      </c>
      <c r="U40" s="124"/>
      <c r="V40" s="124"/>
      <c r="W40" s="124"/>
      <c r="X40" s="124">
        <v>3.4</v>
      </c>
      <c r="Y40" s="124">
        <v>0.6</v>
      </c>
      <c r="Z40" s="124">
        <v>1.7692307692307692</v>
      </c>
      <c r="AA40" s="124">
        <v>1.4772727272727273</v>
      </c>
      <c r="AB40" s="124"/>
      <c r="AC40" s="124">
        <v>1.493131531308542</v>
      </c>
    </row>
    <row r="41" spans="1:29">
      <c r="A41" s="58" t="s">
        <v>28</v>
      </c>
      <c r="B41" s="58">
        <v>20</v>
      </c>
      <c r="C41" s="58" t="s">
        <v>16</v>
      </c>
      <c r="D41" s="58">
        <v>201</v>
      </c>
      <c r="E41" s="58" t="s">
        <v>107</v>
      </c>
      <c r="F41" s="58"/>
      <c r="G41" s="59" t="str">
        <f>IF(ISERROR('1. Production by country {year}'!G41/'2. Crop area by country {year}'!G41)," ",'1. Production by country {year}'!G41/'2. Crop area by country {year}'!G41)</f>
        <v xml:space="preserve"> </v>
      </c>
      <c r="H41" s="59" t="str">
        <f>IF(ISERROR('1. Production by country {year}'!H41/'2. Crop area by country {year}'!H41)," ",'1. Production by country {year}'!H41/'2. Crop area by country {year}'!H41)</f>
        <v xml:space="preserve"> </v>
      </c>
      <c r="I41" s="59" t="str">
        <f>IF(ISERROR('1. Production by country {year}'!I41/'2. Crop area by country {year}'!I41)," ",'1. Production by country {year}'!I41/'2. Crop area by country {year}'!I41)</f>
        <v xml:space="preserve"> </v>
      </c>
      <c r="J41" s="59" t="str">
        <f>IF(ISERROR('1. Production by country {year}'!J41/'2. Crop area by country {year}'!J41)," ",'1. Production by country {year}'!J41/'2. Crop area by country {year}'!J41)</f>
        <v xml:space="preserve"> </v>
      </c>
      <c r="K41" s="59" t="str">
        <f>IF(ISERROR('1. Production by country {year}'!K41/'2. Crop area by country {year}'!K41)," ",'1. Production by country {year}'!K41/'2. Crop area by country {year}'!K41)</f>
        <v xml:space="preserve"> </v>
      </c>
      <c r="L41" s="6" t="s">
        <v>63</v>
      </c>
      <c r="M41" s="124">
        <v>10.833333333333334</v>
      </c>
      <c r="N41" s="124">
        <v>0.36252111389511177</v>
      </c>
      <c r="O41" s="124">
        <v>6.902851994045287</v>
      </c>
      <c r="P41" s="124"/>
      <c r="Q41" s="124"/>
      <c r="R41" s="124">
        <v>0.66471985110069953</v>
      </c>
      <c r="S41" s="124"/>
      <c r="T41" s="124">
        <v>1.2219654128393287</v>
      </c>
      <c r="U41" s="124">
        <v>0.60953680977568936</v>
      </c>
      <c r="V41" s="124"/>
      <c r="W41" s="124"/>
      <c r="X41" s="124">
        <v>2.1930558591188682</v>
      </c>
      <c r="Y41" s="124">
        <v>0.98257078721799951</v>
      </c>
      <c r="Z41" s="124">
        <v>7.3684210526315788</v>
      </c>
      <c r="AA41" s="124"/>
      <c r="AB41" s="124">
        <v>10.203677940353401</v>
      </c>
      <c r="AC41" s="124">
        <v>4.1342654154311296</v>
      </c>
    </row>
    <row r="42" spans="1:29">
      <c r="A42" s="58" t="s">
        <v>28</v>
      </c>
      <c r="B42" s="58">
        <v>20</v>
      </c>
      <c r="C42" s="58" t="s">
        <v>17</v>
      </c>
      <c r="D42" s="58">
        <v>56</v>
      </c>
      <c r="E42" s="58" t="s">
        <v>107</v>
      </c>
      <c r="F42" s="58"/>
      <c r="G42" s="59">
        <f>IF(ISERROR('1. Production by country {year}'!G42/'2. Crop area by country {year}'!G42)," ",'1. Production by country {year}'!G42/'2. Crop area by country {year}'!G42)</f>
        <v>0.21440000000000001</v>
      </c>
      <c r="H42" s="59">
        <f>IF(ISERROR('1. Production by country {year}'!H42/'2. Crop area by country {year}'!H42)," ",'1. Production by country {year}'!H42/'2. Crop area by country {year}'!H42)</f>
        <v>0.24286666666666668</v>
      </c>
      <c r="I42" s="59">
        <f>IF(ISERROR('1. Production by country {year}'!I42/'2. Crop area by country {year}'!I42)," ",'1. Production by country {year}'!I42/'2. Crop area by country {year}'!I42)</f>
        <v>0.21428571428571427</v>
      </c>
      <c r="J42" s="59">
        <f>IF(ISERROR('1. Production by country {year}'!J42/'2. Crop area by country {year}'!J42)," ",'1. Production by country {year}'!J42/'2. Crop area by country {year}'!J42)</f>
        <v>0.21428571428571427</v>
      </c>
      <c r="K42" s="59">
        <f>IF(ISERROR('1. Production by country {year}'!K42/'2. Crop area by country {year}'!K42)," ",'1. Production by country {year}'!K42/'2. Crop area by country {year}'!K42)</f>
        <v>0.2221094224924012</v>
      </c>
      <c r="L42" s="6" t="s">
        <v>64</v>
      </c>
      <c r="M42" s="124">
        <v>4.5555555555555554</v>
      </c>
      <c r="N42" s="124">
        <v>0.49107142857142855</v>
      </c>
      <c r="O42" s="124">
        <v>12.743718592964823</v>
      </c>
      <c r="P42" s="124">
        <v>0.52380952380952384</v>
      </c>
      <c r="Q42" s="124">
        <v>1.0675675675675675</v>
      </c>
      <c r="R42" s="124">
        <v>0.70901639344262291</v>
      </c>
      <c r="S42" s="124"/>
      <c r="T42" s="124">
        <v>1.468677494199536</v>
      </c>
      <c r="U42" s="124">
        <v>1.7477678571428572</v>
      </c>
      <c r="V42" s="124">
        <v>1.0227272727272727</v>
      </c>
      <c r="W42" s="124">
        <v>5.5779761904761909</v>
      </c>
      <c r="X42" s="124">
        <v>1.3359375</v>
      </c>
      <c r="Y42" s="124">
        <v>1.485981308411215</v>
      </c>
      <c r="Z42" s="124">
        <v>4.5191986644407347</v>
      </c>
      <c r="AA42" s="124">
        <v>1.7272727272727273</v>
      </c>
      <c r="AB42" s="124"/>
      <c r="AC42" s="124">
        <v>2.7840198626130039</v>
      </c>
    </row>
    <row r="43" spans="1:29">
      <c r="A43" s="58" t="s">
        <v>28</v>
      </c>
      <c r="B43" s="58">
        <v>20</v>
      </c>
      <c r="C43" s="58" t="s">
        <v>18</v>
      </c>
      <c r="D43" s="58">
        <v>79</v>
      </c>
      <c r="E43" s="58" t="s">
        <v>107</v>
      </c>
      <c r="F43" s="58"/>
      <c r="G43" s="59">
        <f>IF(ISERROR('1. Production by country {year}'!G43/'2. Crop area by country {year}'!G43)," ",'1. Production by country {year}'!G43/'2. Crop area by country {year}'!G43)</f>
        <v>0.12</v>
      </c>
      <c r="H43" s="59">
        <f>IF(ISERROR('1. Production by country {year}'!H43/'2. Crop area by country {year}'!H43)," ",'1. Production by country {year}'!H43/'2. Crop area by country {year}'!H43)</f>
        <v>0.12</v>
      </c>
      <c r="I43" s="59">
        <f>IF(ISERROR('1. Production by country {year}'!I43/'2. Crop area by country {year}'!I43)," ",'1. Production by country {year}'!I43/'2. Crop area by country {year}'!I43)</f>
        <v>0.11904761904761904</v>
      </c>
      <c r="J43" s="59">
        <f>IF(ISERROR('1. Production by country {year}'!J43/'2. Crop area by country {year}'!J43)," ",'1. Production by country {year}'!J43/'2. Crop area by country {year}'!J43)</f>
        <v>0.11904761904761904</v>
      </c>
      <c r="K43" s="59">
        <f>IF(ISERROR('1. Production by country {year}'!K43/'2. Crop area by country {year}'!K43)," ",'1. Production by country {year}'!K43/'2. Crop area by country {year}'!K43)</f>
        <v>0.11951219512195121</v>
      </c>
      <c r="L43" s="6" t="s">
        <v>65</v>
      </c>
      <c r="M43" s="124">
        <v>7.291666666666667</v>
      </c>
      <c r="N43" s="124">
        <v>0.70833333333333337</v>
      </c>
      <c r="O43" s="124">
        <v>9.7777777777777786</v>
      </c>
      <c r="P43" s="124">
        <v>0.44285714285714284</v>
      </c>
      <c r="Q43" s="124">
        <v>0.33333333333333331</v>
      </c>
      <c r="R43" s="124">
        <v>0.72289156626506024</v>
      </c>
      <c r="S43" s="124"/>
      <c r="T43" s="124">
        <v>1.1803225806451614</v>
      </c>
      <c r="U43" s="124">
        <v>0.82641509433962268</v>
      </c>
      <c r="V43" s="124">
        <v>0.71851851851851856</v>
      </c>
      <c r="W43" s="124">
        <v>1.948051948051948</v>
      </c>
      <c r="X43" s="124">
        <v>1.8899239436619719</v>
      </c>
      <c r="Y43" s="124">
        <v>1</v>
      </c>
      <c r="Z43" s="124">
        <v>2.6178217821782179</v>
      </c>
      <c r="AA43" s="124">
        <v>0.93913043478260871</v>
      </c>
      <c r="AB43" s="124">
        <v>5.666666666666667</v>
      </c>
      <c r="AC43" s="124">
        <v>2.4042473859385352</v>
      </c>
    </row>
    <row r="44" spans="1:29">
      <c r="A44" s="58" t="s">
        <v>28</v>
      </c>
      <c r="B44" s="58">
        <v>20</v>
      </c>
      <c r="C44" s="58" t="s">
        <v>19</v>
      </c>
      <c r="D44" s="58">
        <v>197</v>
      </c>
      <c r="E44" s="58" t="s">
        <v>107</v>
      </c>
      <c r="F44" s="58"/>
      <c r="G44" s="59" t="str">
        <f>IF(ISERROR('1. Production by country {year}'!G44/'2. Crop area by country {year}'!G44)," ",'1. Production by country {year}'!G44/'2. Crop area by country {year}'!G44)</f>
        <v xml:space="preserve"> </v>
      </c>
      <c r="H44" s="59" t="str">
        <f>IF(ISERROR('1. Production by country {year}'!H44/'2. Crop area by country {year}'!H44)," ",'1. Production by country {year}'!H44/'2. Crop area by country {year}'!H44)</f>
        <v xml:space="preserve"> </v>
      </c>
      <c r="I44" s="59" t="str">
        <f>IF(ISERROR('1. Production by country {year}'!I44/'2. Crop area by country {year}'!I44)," ",'1. Production by country {year}'!I44/'2. Crop area by country {year}'!I44)</f>
        <v xml:space="preserve"> </v>
      </c>
      <c r="J44" s="59" t="str">
        <f>IF(ISERROR('1. Production by country {year}'!J44/'2. Crop area by country {year}'!J44)," ",'1. Production by country {year}'!J44/'2. Crop area by country {year}'!J44)</f>
        <v xml:space="preserve"> </v>
      </c>
      <c r="K44" s="59" t="str">
        <f>IF(ISERROR('1. Production by country {year}'!K44/'2. Crop area by country {year}'!K44)," ",'1. Production by country {year}'!K44/'2. Crop area by country {year}'!K44)</f>
        <v xml:space="preserve"> </v>
      </c>
      <c r="L44" s="6" t="s">
        <v>66</v>
      </c>
      <c r="M44" s="124">
        <v>3.1818181818181817</v>
      </c>
      <c r="N44" s="124"/>
      <c r="O44" s="124">
        <v>3.770731707317073</v>
      </c>
      <c r="P44" s="124"/>
      <c r="Q44" s="124"/>
      <c r="R44" s="124">
        <v>0.58106694129763126</v>
      </c>
      <c r="S44" s="124"/>
      <c r="T44" s="124">
        <v>2.1772240545791353</v>
      </c>
      <c r="U44" s="124">
        <v>0.9583975723759881</v>
      </c>
      <c r="V44" s="124"/>
      <c r="W44" s="124"/>
      <c r="X44" s="124">
        <v>1.3832555997005815</v>
      </c>
      <c r="Y44" s="124">
        <v>0.60718264283061907</v>
      </c>
      <c r="Z44" s="124">
        <v>14.592191780821917</v>
      </c>
      <c r="AA44" s="124">
        <v>5.8498811860729418</v>
      </c>
      <c r="AB44" s="124"/>
      <c r="AC44" s="124">
        <v>3.677972185201563</v>
      </c>
    </row>
    <row r="45" spans="1:29">
      <c r="A45" s="58" t="s">
        <v>28</v>
      </c>
      <c r="B45" s="58">
        <v>20</v>
      </c>
      <c r="C45" s="58" t="s">
        <v>20</v>
      </c>
      <c r="D45" s="58">
        <v>489</v>
      </c>
      <c r="E45" s="58" t="s">
        <v>107</v>
      </c>
      <c r="F45" s="58"/>
      <c r="G45" s="59" t="str">
        <f>IF(ISERROR('1. Production by country {year}'!G45/'2. Crop area by country {year}'!G45)," ",'1. Production by country {year}'!G45/'2. Crop area by country {year}'!G45)</f>
        <v xml:space="preserve"> </v>
      </c>
      <c r="H45" s="59" t="str">
        <f>IF(ISERROR('1. Production by country {year}'!H45/'2. Crop area by country {year}'!H45)," ",'1. Production by country {year}'!H45/'2. Crop area by country {year}'!H45)</f>
        <v xml:space="preserve"> </v>
      </c>
      <c r="I45" s="59" t="str">
        <f>IF(ISERROR('1. Production by country {year}'!I45/'2. Crop area by country {year}'!I45)," ",'1. Production by country {year}'!I45/'2. Crop area by country {year}'!I45)</f>
        <v xml:space="preserve"> </v>
      </c>
      <c r="J45" s="59" t="str">
        <f>IF(ISERROR('1. Production by country {year}'!J45/'2. Crop area by country {year}'!J45)," ",'1. Production by country {year}'!J45/'2. Crop area by country {year}'!J45)</f>
        <v xml:space="preserve"> </v>
      </c>
      <c r="K45" s="59" t="str">
        <f>IF(ISERROR('1. Production by country {year}'!K45/'2. Crop area by country {year}'!K45)," ",'1. Production by country {year}'!K45/'2. Crop area by country {year}'!K45)</f>
        <v xml:space="preserve"> </v>
      </c>
      <c r="L45" s="6" t="s">
        <v>67</v>
      </c>
      <c r="M45" s="124">
        <v>4.75</v>
      </c>
      <c r="N45" s="124">
        <v>0.53818827708703376</v>
      </c>
      <c r="O45" s="124">
        <v>4.3146067415730336</v>
      </c>
      <c r="P45" s="124">
        <v>0.7142857142857143</v>
      </c>
      <c r="Q45" s="124"/>
      <c r="R45" s="124">
        <v>0.52400000000000002</v>
      </c>
      <c r="S45" s="124"/>
      <c r="T45" s="124">
        <v>0.28670520231213875</v>
      </c>
      <c r="U45" s="124">
        <v>0.19170984455958548</v>
      </c>
      <c r="V45" s="124"/>
      <c r="W45" s="124"/>
      <c r="X45" s="124">
        <v>2.4</v>
      </c>
      <c r="Y45" s="124">
        <v>0.25773195876288657</v>
      </c>
      <c r="Z45" s="124">
        <v>2.1951219512195124</v>
      </c>
      <c r="AA45" s="124">
        <v>3.0097087378640777</v>
      </c>
      <c r="AB45" s="124"/>
      <c r="AC45" s="124">
        <v>1.7438234934239984</v>
      </c>
    </row>
    <row r="46" spans="1:29">
      <c r="A46" s="58" t="s">
        <v>28</v>
      </c>
      <c r="B46" s="58">
        <v>20</v>
      </c>
      <c r="C46" s="58" t="s">
        <v>21</v>
      </c>
      <c r="D46" s="58">
        <v>27</v>
      </c>
      <c r="E46" s="58" t="s">
        <v>107</v>
      </c>
      <c r="F46" s="58"/>
      <c r="G46" s="59" t="str">
        <f>IF(ISERROR('1. Production by country {year}'!G46/'2. Crop area by country {year}'!G46)," ",'1. Production by country {year}'!G46/'2. Crop area by country {year}'!G46)</f>
        <v xml:space="preserve"> </v>
      </c>
      <c r="H46" s="59" t="str">
        <f>IF(ISERROR('1. Production by country {year}'!H46/'2. Crop area by country {year}'!H46)," ",'1. Production by country {year}'!H46/'2. Crop area by country {year}'!H46)</f>
        <v xml:space="preserve"> </v>
      </c>
      <c r="I46" s="59" t="str">
        <f>IF(ISERROR('1. Production by country {year}'!I46/'2. Crop area by country {year}'!I46)," ",'1. Production by country {year}'!I46/'2. Crop area by country {year}'!I46)</f>
        <v xml:space="preserve"> </v>
      </c>
      <c r="J46" s="59" t="str">
        <f>IF(ISERROR('1. Production by country {year}'!J46/'2. Crop area by country {year}'!J46)," ",'1. Production by country {year}'!J46/'2. Crop area by country {year}'!J46)</f>
        <v xml:space="preserve"> </v>
      </c>
      <c r="K46" s="59" t="str">
        <f>IF(ISERROR('1. Production by country {year}'!K46/'2. Crop area by country {year}'!K46)," ",'1. Production by country {year}'!K46/'2. Crop area by country {year}'!K46)</f>
        <v xml:space="preserve"> </v>
      </c>
      <c r="L46" s="6" t="s">
        <v>26</v>
      </c>
      <c r="M46" s="124">
        <v>11.140611296231926</v>
      </c>
      <c r="N46" s="124">
        <v>0.65772418949503009</v>
      </c>
      <c r="O46" s="124">
        <v>8.7198566624162535</v>
      </c>
      <c r="P46" s="124">
        <v>0.78534471489469126</v>
      </c>
      <c r="Q46" s="124">
        <v>0.51618113379076558</v>
      </c>
      <c r="R46" s="124">
        <v>0.83336055861449077</v>
      </c>
      <c r="S46" s="124">
        <v>0.72769480026324551</v>
      </c>
      <c r="T46" s="124">
        <v>1.2738334551835189</v>
      </c>
      <c r="U46" s="124">
        <v>0.78566050925314113</v>
      </c>
      <c r="V46" s="124">
        <v>0.78007229601594341</v>
      </c>
      <c r="W46" s="124">
        <v>5.9152892963505819</v>
      </c>
      <c r="X46" s="124">
        <v>2.2601103337701667</v>
      </c>
      <c r="Y46" s="124">
        <v>0.84636472759357995</v>
      </c>
      <c r="Z46" s="124">
        <v>6.9959064959427542</v>
      </c>
      <c r="AA46" s="124">
        <v>1.872715775126242</v>
      </c>
      <c r="AB46" s="124">
        <v>8.3523031719677778</v>
      </c>
      <c r="AC46" s="124">
        <v>3.5759507081970781</v>
      </c>
    </row>
    <row r="47" spans="1:29">
      <c r="A47" s="58" t="s">
        <v>28</v>
      </c>
      <c r="B47" s="58">
        <v>20</v>
      </c>
      <c r="C47" s="58" t="s">
        <v>22</v>
      </c>
      <c r="D47" s="58">
        <v>83</v>
      </c>
      <c r="E47" s="58" t="s">
        <v>107</v>
      </c>
      <c r="F47" s="58"/>
      <c r="G47" s="59">
        <f>IF(ISERROR('1. Production by country {year}'!G47/'2. Crop area by country {year}'!G47)," ",'1. Production by country {year}'!G47/'2. Crop area by country {year}'!G47)</f>
        <v>0.73263999999999996</v>
      </c>
      <c r="H47" s="59">
        <f>IF(ISERROR('1. Production by country {year}'!H47/'2. Crop area by country {year}'!H47)," ",'1. Production by country {year}'!H47/'2. Crop area by country {year}'!H47)</f>
        <v>1.0245098039215685</v>
      </c>
      <c r="I47" s="59">
        <f>IF(ISERROR('1. Production by country {year}'!I47/'2. Crop area by country {year}'!I47)," ",'1. Production by country {year}'!I47/'2. Crop area by country {year}'!I47)</f>
        <v>0.97269230769230774</v>
      </c>
      <c r="J47" s="59">
        <f>IF(ISERROR('1. Production by country {year}'!J47/'2. Crop area by country {year}'!J47)," ",'1. Production by country {year}'!J47/'2. Crop area by country {year}'!J47)</f>
        <v>0.97269230769230774</v>
      </c>
      <c r="K47" s="59">
        <f>IF(ISERROR('1. Production by country {year}'!K47/'2. Crop area by country {year}'!K47)," ",'1. Production by country {year}'!K47/'2. Crop area by country {year}'!K47)</f>
        <v>0.92703414634146342</v>
      </c>
      <c r="AC47" s="3"/>
    </row>
    <row r="48" spans="1:29">
      <c r="A48" s="58" t="s">
        <v>28</v>
      </c>
      <c r="B48" s="58">
        <v>20</v>
      </c>
      <c r="C48" s="58" t="s">
        <v>23</v>
      </c>
      <c r="D48" s="58">
        <v>122</v>
      </c>
      <c r="E48" s="58" t="s">
        <v>107</v>
      </c>
      <c r="F48" s="58"/>
      <c r="G48" s="59" t="str">
        <f>IF(ISERROR('1. Production by country {year}'!G48/'2. Crop area by country {year}'!G48)," ",'1. Production by country {year}'!G48/'2. Crop area by country {year}'!G48)</f>
        <v xml:space="preserve"> </v>
      </c>
      <c r="H48" s="59" t="str">
        <f>IF(ISERROR('1. Production by country {year}'!H48/'2. Crop area by country {year}'!H48)," ",'1. Production by country {year}'!H48/'2. Crop area by country {year}'!H48)</f>
        <v xml:space="preserve"> </v>
      </c>
      <c r="I48" s="59" t="str">
        <f>IF(ISERROR('1. Production by country {year}'!I48/'2. Crop area by country {year}'!I48)," ",'1. Production by country {year}'!I48/'2. Crop area by country {year}'!I48)</f>
        <v xml:space="preserve"> </v>
      </c>
      <c r="J48" s="59" t="str">
        <f>IF(ISERROR('1. Production by country {year}'!J48/'2. Crop area by country {year}'!J48)," ",'1. Production by country {year}'!J48/'2. Crop area by country {year}'!J48)</f>
        <v xml:space="preserve"> </v>
      </c>
      <c r="K48" s="59" t="str">
        <f>IF(ISERROR('1. Production by country {year}'!K48/'2. Crop area by country {year}'!K48)," ",'1. Production by country {year}'!K48/'2. Crop area by country {year}'!K48)</f>
        <v xml:space="preserve"> </v>
      </c>
      <c r="AC48" s="3"/>
    </row>
    <row r="49" spans="1:29">
      <c r="A49" s="58" t="s">
        <v>28</v>
      </c>
      <c r="B49" s="58">
        <v>20</v>
      </c>
      <c r="C49" s="58" t="s">
        <v>24</v>
      </c>
      <c r="D49" s="58">
        <v>15</v>
      </c>
      <c r="E49" s="58" t="s">
        <v>107</v>
      </c>
      <c r="F49" s="58"/>
      <c r="G49" s="59">
        <f>IF(ISERROR('1. Production by country {year}'!G49/'2. Crop area by country {year}'!G49)," ",'1. Production by country {year}'!G49/'2. Crop area by country {year}'!G49)</f>
        <v>1.5714285714285714</v>
      </c>
      <c r="H49" s="59">
        <f>IF(ISERROR('1. Production by country {year}'!H49/'2. Crop area by country {year}'!H49)," ",'1. Production by country {year}'!H49/'2. Crop area by country {year}'!H49)</f>
        <v>1.5714285714285714</v>
      </c>
      <c r="I49" s="59">
        <f>IF(ISERROR('1. Production by country {year}'!I49/'2. Crop area by country {year}'!I49)," ",'1. Production by country {year}'!I49/'2. Crop area by country {year}'!I49)</f>
        <v>1.5</v>
      </c>
      <c r="J49" s="59">
        <f>IF(ISERROR('1. Production by country {year}'!J49/'2. Crop area by country {year}'!J49)," ",'1. Production by country {year}'!J49/'2. Crop area by country {year}'!J49)</f>
        <v>1.5</v>
      </c>
      <c r="K49" s="59">
        <f>IF(ISERROR('1. Production by country {year}'!K49/'2. Crop area by country {year}'!K49)," ",'1. Production by country {year}'!K49/'2. Crop area by country {year}'!K49)</f>
        <v>1.5333333333333334</v>
      </c>
      <c r="AC49" s="3"/>
    </row>
    <row r="50" spans="1:29">
      <c r="A50" s="58" t="s">
        <v>28</v>
      </c>
      <c r="B50" s="58">
        <v>20</v>
      </c>
      <c r="C50" s="58" t="s">
        <v>25</v>
      </c>
      <c r="D50" s="58">
        <v>137</v>
      </c>
      <c r="E50" s="58" t="s">
        <v>107</v>
      </c>
      <c r="F50" s="58"/>
      <c r="G50" s="59" t="str">
        <f>IF(ISERROR('1. Production by country {year}'!G50/'2. Crop area by country {year}'!G50)," ",'1. Production by country {year}'!G50/'2. Crop area by country {year}'!G50)</f>
        <v xml:space="preserve"> </v>
      </c>
      <c r="H50" s="59" t="str">
        <f>IF(ISERROR('1. Production by country {year}'!H50/'2. Crop area by country {year}'!H50)," ",'1. Production by country {year}'!H50/'2. Crop area by country {year}'!H50)</f>
        <v xml:space="preserve"> </v>
      </c>
      <c r="I50" s="59" t="str">
        <f>IF(ISERROR('1. Production by country {year}'!I50/'2. Crop area by country {year}'!I50)," ",'1. Production by country {year}'!I50/'2. Crop area by country {year}'!I50)</f>
        <v xml:space="preserve"> </v>
      </c>
      <c r="J50" s="59" t="str">
        <f>IF(ISERROR('1. Production by country {year}'!J50/'2. Crop area by country {year}'!J50)," ",'1. Production by country {year}'!J50/'2. Crop area by country {year}'!J50)</f>
        <v xml:space="preserve"> </v>
      </c>
      <c r="K50" s="59" t="str">
        <f>IF(ISERROR('1. Production by country {year}'!K50/'2. Crop area by country {year}'!K50)," ",'1. Production by country {year}'!K50/'2. Crop area by country {year}'!K50)</f>
        <v xml:space="preserve"> </v>
      </c>
      <c r="AC50" s="3"/>
    </row>
    <row r="51" spans="1:29">
      <c r="A51" s="58" t="s">
        <v>29</v>
      </c>
      <c r="B51" s="58">
        <v>233</v>
      </c>
      <c r="C51" s="58" t="s">
        <v>7</v>
      </c>
      <c r="D51" s="58">
        <v>486</v>
      </c>
      <c r="E51" s="58" t="s">
        <v>107</v>
      </c>
      <c r="F51" s="58"/>
      <c r="G51" s="59" t="str">
        <f>IF(ISERROR('1. Production by country {year}'!G51/'2. Crop area by country {year}'!G51)," ",'1. Production by country {year}'!G51/'2. Crop area by country {year}'!G51)</f>
        <v xml:space="preserve"> </v>
      </c>
      <c r="H51" s="59" t="str">
        <f>IF(ISERROR('1. Production by country {year}'!H51/'2. Crop area by country {year}'!H51)," ",'1. Production by country {year}'!H51/'2. Crop area by country {year}'!H51)</f>
        <v xml:space="preserve"> </v>
      </c>
      <c r="I51" s="59" t="str">
        <f>IF(ISERROR('1. Production by country {year}'!I51/'2. Crop area by country {year}'!I51)," ",'1. Production by country {year}'!I51/'2. Crop area by country {year}'!I51)</f>
        <v xml:space="preserve"> </v>
      </c>
      <c r="J51" s="59" t="str">
        <f>IF(ISERROR('1. Production by country {year}'!J51/'2. Crop area by country {year}'!J51)," ",'1. Production by country {year}'!J51/'2. Crop area by country {year}'!J51)</f>
        <v xml:space="preserve"> </v>
      </c>
      <c r="K51" s="59" t="str">
        <f>IF(ISERROR('1. Production by country {year}'!K51/'2. Crop area by country {year}'!K51)," ",'1. Production by country {year}'!K51/'2. Crop area by country {year}'!K51)</f>
        <v xml:space="preserve"> </v>
      </c>
      <c r="AC51" s="3"/>
    </row>
    <row r="52" spans="1:29">
      <c r="A52" s="58" t="s">
        <v>29</v>
      </c>
      <c r="B52" s="58">
        <v>233</v>
      </c>
      <c r="C52" s="58" t="s">
        <v>10</v>
      </c>
      <c r="D52" s="58">
        <v>176</v>
      </c>
      <c r="E52" s="58" t="s">
        <v>107</v>
      </c>
      <c r="F52" s="58"/>
      <c r="G52" s="59" t="str">
        <f>IF(ISERROR('1. Production by country {year}'!G52/'2. Crop area by country {year}'!G52)," ",'1. Production by country {year}'!G52/'2. Crop area by country {year}'!G52)</f>
        <v xml:space="preserve"> </v>
      </c>
      <c r="H52" s="59" t="str">
        <f>IF(ISERROR('1. Production by country {year}'!H52/'2. Crop area by country {year}'!H52)," ",'1. Production by country {year}'!H52/'2. Crop area by country {year}'!H52)</f>
        <v xml:space="preserve"> </v>
      </c>
      <c r="I52" s="59" t="str">
        <f>IF(ISERROR('1. Production by country {year}'!I52/'2. Crop area by country {year}'!I52)," ",'1. Production by country {year}'!I52/'2. Crop area by country {year}'!I52)</f>
        <v xml:space="preserve"> </v>
      </c>
      <c r="J52" s="59" t="str">
        <f>IF(ISERROR('1. Production by country {year}'!J52/'2. Crop area by country {year}'!J52)," ",'1. Production by country {year}'!J52/'2. Crop area by country {year}'!J52)</f>
        <v xml:space="preserve"> </v>
      </c>
      <c r="K52" s="59" t="str">
        <f>IF(ISERROR('1. Production by country {year}'!K52/'2. Crop area by country {year}'!K52)," ",'1. Production by country {year}'!K52/'2. Crop area by country {year}'!K52)</f>
        <v xml:space="preserve"> </v>
      </c>
      <c r="AC52" s="3"/>
    </row>
    <row r="53" spans="1:29">
      <c r="A53" s="58" t="s">
        <v>29</v>
      </c>
      <c r="B53" s="58">
        <v>233</v>
      </c>
      <c r="C53" s="58" t="s">
        <v>12</v>
      </c>
      <c r="D53" s="58">
        <v>125</v>
      </c>
      <c r="E53" s="58" t="s">
        <v>107</v>
      </c>
      <c r="F53" s="58"/>
      <c r="G53" s="59">
        <f>IF(ISERROR('1. Production by country {year}'!G53/'2. Crop area by country {year}'!G53)," ",'1. Production by country {year}'!G53/'2. Crop area by country {year}'!G53)</f>
        <v>2</v>
      </c>
      <c r="H53" s="59">
        <f>IF(ISERROR('1. Production by country {year}'!H53/'2. Crop area by country {year}'!H53)," ",'1. Production by country {year}'!H53/'2. Crop area by country {year}'!H53)</f>
        <v>2</v>
      </c>
      <c r="I53" s="59">
        <f>IF(ISERROR('1. Production by country {year}'!I53/'2. Crop area by country {year}'!I53)," ",'1. Production by country {year}'!I53/'2. Crop area by country {year}'!I53)</f>
        <v>2.3029999999999999</v>
      </c>
      <c r="J53" s="59">
        <f>IF(ISERROR('1. Production by country {year}'!J53/'2. Crop area by country {year}'!J53)," ",'1. Production by country {year}'!J53/'2. Crop area by country {year}'!J53)</f>
        <v>2.25</v>
      </c>
      <c r="K53" s="59">
        <f>IF(ISERROR('1. Production by country {year}'!K53/'2. Crop area by country {year}'!K53)," ",'1. Production by country {year}'!K53/'2. Crop area by country {year}'!K53)</f>
        <v>2.1843333333333335</v>
      </c>
      <c r="AC53" s="3"/>
    </row>
    <row r="54" spans="1:29">
      <c r="A54" s="58" t="s">
        <v>29</v>
      </c>
      <c r="B54" s="58">
        <v>233</v>
      </c>
      <c r="C54" s="58" t="s">
        <v>13</v>
      </c>
      <c r="D54" s="58">
        <v>191</v>
      </c>
      <c r="E54" s="58" t="s">
        <v>107</v>
      </c>
      <c r="F54" s="58"/>
      <c r="G54" s="59" t="str">
        <f>IF(ISERROR('1. Production by country {year}'!G54/'2. Crop area by country {year}'!G54)," ",'1. Production by country {year}'!G54/'2. Crop area by country {year}'!G54)</f>
        <v xml:space="preserve"> </v>
      </c>
      <c r="H54" s="59" t="str">
        <f>IF(ISERROR('1. Production by country {year}'!H54/'2. Crop area by country {year}'!H54)," ",'1. Production by country {year}'!H54/'2. Crop area by country {year}'!H54)</f>
        <v xml:space="preserve"> </v>
      </c>
      <c r="I54" s="59" t="str">
        <f>IF(ISERROR('1. Production by country {year}'!I54/'2. Crop area by country {year}'!I54)," ",'1. Production by country {year}'!I54/'2. Crop area by country {year}'!I54)</f>
        <v xml:space="preserve"> </v>
      </c>
      <c r="J54" s="59" t="str">
        <f>IF(ISERROR('1. Production by country {year}'!J54/'2. Crop area by country {year}'!J54)," ",'1. Production by country {year}'!J54/'2. Crop area by country {year}'!J54)</f>
        <v xml:space="preserve"> </v>
      </c>
      <c r="K54" s="59" t="str">
        <f>IF(ISERROR('1. Production by country {year}'!K54/'2. Crop area by country {year}'!K54)," ",'1. Production by country {year}'!K54/'2. Crop area by country {year}'!K54)</f>
        <v xml:space="preserve"> </v>
      </c>
      <c r="AC54" s="3"/>
    </row>
    <row r="55" spans="1:29">
      <c r="A55" s="58" t="s">
        <v>29</v>
      </c>
      <c r="B55" s="58">
        <v>233</v>
      </c>
      <c r="C55" s="58" t="s">
        <v>14</v>
      </c>
      <c r="D55" s="58">
        <v>195</v>
      </c>
      <c r="E55" s="58" t="s">
        <v>107</v>
      </c>
      <c r="F55" s="58"/>
      <c r="G55" s="59">
        <f>IF(ISERROR('1. Production by country {year}'!G55/'2. Crop area by country {year}'!G55)," ",'1. Production by country {year}'!G55/'2. Crop area by country {year}'!G55)</f>
        <v>0.4700003699026099</v>
      </c>
      <c r="H55" s="59">
        <f>IF(ISERROR('1. Production by country {year}'!H55/'2. Crop area by country {year}'!H55)," ",'1. Production by country {year}'!H55/'2. Crop area by country {year}'!H55)</f>
        <v>0.47000024784723127</v>
      </c>
      <c r="I55" s="59">
        <f>IF(ISERROR('1. Production by country {year}'!I55/'2. Crop area by country {year}'!I55)," ",'1. Production by country {year}'!I55/'2. Crop area by country {year}'!I55)</f>
        <v>0.4700001113788328</v>
      </c>
      <c r="J55" s="59">
        <f>IF(ISERROR('1. Production by country {year}'!J55/'2. Crop area by country {year}'!J55)," ",'1. Production by country {year}'!J55/'2. Crop area by country {year}'!J55)</f>
        <v>0.47000064233421118</v>
      </c>
      <c r="K55" s="59">
        <f>IF(ISERROR('1. Production by country {year}'!K55/'2. Crop area by country {year}'!K55)," ",'1. Production by country {year}'!K55/'2. Crop area by country {year}'!K55)</f>
        <v>0.47000034412859265</v>
      </c>
      <c r="AC55" s="3"/>
    </row>
    <row r="56" spans="1:29">
      <c r="A56" s="58" t="s">
        <v>29</v>
      </c>
      <c r="B56" s="58">
        <v>233</v>
      </c>
      <c r="C56" s="58" t="s">
        <v>15</v>
      </c>
      <c r="D56" s="58">
        <v>242</v>
      </c>
      <c r="E56" s="58" t="s">
        <v>107</v>
      </c>
      <c r="F56" s="58"/>
      <c r="G56" s="59">
        <f>IF(ISERROR('1. Production by country {year}'!G56/'2. Crop area by country {year}'!G56)," ",'1. Production by country {year}'!G56/'2. Crop area by country {year}'!G56)</f>
        <v>0.80306842969668946</v>
      </c>
      <c r="H56" s="59">
        <f>IF(ISERROR('1. Production by country {year}'!H56/'2. Crop area by country {year}'!H56)," ",'1. Production by country {year}'!H56/'2. Crop area by country {year}'!H56)</f>
        <v>0.69365447831112337</v>
      </c>
      <c r="I56" s="59">
        <f>IF(ISERROR('1. Production by country {year}'!I56/'2. Crop area by country {year}'!I56)," ",'1. Production by country {year}'!I56/'2. Crop area by country {year}'!I56)</f>
        <v>0.58993041421486569</v>
      </c>
      <c r="J56" s="59">
        <f>IF(ISERROR('1. Production by country {year}'!J56/'2. Crop area by country {year}'!J56)," ",'1. Production by country {year}'!J56/'2. Crop area by country {year}'!J56)</f>
        <v>0.69767441860465118</v>
      </c>
      <c r="K56" s="59">
        <f>IF(ISERROR('1. Production by country {year}'!K56/'2. Crop area by country {year}'!K56)," ",'1. Production by country {year}'!K56/'2. Crop area by country {year}'!K56)</f>
        <v>0.68576194567703064</v>
      </c>
      <c r="AC56" s="3"/>
    </row>
    <row r="57" spans="1:29">
      <c r="A57" s="58" t="s">
        <v>29</v>
      </c>
      <c r="B57" s="58">
        <v>233</v>
      </c>
      <c r="C57" s="58" t="s">
        <v>16</v>
      </c>
      <c r="D57" s="58">
        <v>201</v>
      </c>
      <c r="E57" s="58" t="s">
        <v>107</v>
      </c>
      <c r="F57" s="58"/>
      <c r="G57" s="59" t="str">
        <f>IF(ISERROR('1. Production by country {year}'!G57/'2. Crop area by country {year}'!G57)," ",'1. Production by country {year}'!G57/'2. Crop area by country {year}'!G57)</f>
        <v xml:space="preserve"> </v>
      </c>
      <c r="H57" s="59" t="str">
        <f>IF(ISERROR('1. Production by country {year}'!H57/'2. Crop area by country {year}'!H57)," ",'1. Production by country {year}'!H57/'2. Crop area by country {year}'!H57)</f>
        <v xml:space="preserve"> </v>
      </c>
      <c r="I57" s="59" t="str">
        <f>IF(ISERROR('1. Production by country {year}'!I57/'2. Crop area by country {year}'!I57)," ",'1. Production by country {year}'!I57/'2. Crop area by country {year}'!I57)</f>
        <v xml:space="preserve"> </v>
      </c>
      <c r="J57" s="59" t="str">
        <f>IF(ISERROR('1. Production by country {year}'!J57/'2. Crop area by country {year}'!J57)," ",'1. Production by country {year}'!J57/'2. Crop area by country {year}'!J57)</f>
        <v xml:space="preserve"> </v>
      </c>
      <c r="K57" s="59" t="str">
        <f>IF(ISERROR('1. Production by country {year}'!K57/'2. Crop area by country {year}'!K57)," ",'1. Production by country {year}'!K57/'2. Crop area by country {year}'!K57)</f>
        <v xml:space="preserve"> </v>
      </c>
      <c r="AC57" s="3"/>
    </row>
    <row r="58" spans="1:29">
      <c r="A58" s="58" t="s">
        <v>29</v>
      </c>
      <c r="B58" s="58">
        <v>233</v>
      </c>
      <c r="C58" s="58" t="s">
        <v>17</v>
      </c>
      <c r="D58" s="58">
        <v>56</v>
      </c>
      <c r="E58" s="58" t="s">
        <v>107</v>
      </c>
      <c r="F58" s="58"/>
      <c r="G58" s="59">
        <f>IF(ISERROR('1. Production by country {year}'!G58/'2. Crop area by country {year}'!G58)," ",'1. Production by country {year}'!G58/'2. Crop area by country {year}'!G58)</f>
        <v>1.8057794742111246</v>
      </c>
      <c r="H58" s="59">
        <f>IF(ISERROR('1. Production by country {year}'!H58/'2. Crop area by country {year}'!H58)," ",'1. Production by country {year}'!H58/'2. Crop area by country {year}'!H58)</f>
        <v>1.9443611856451859</v>
      </c>
      <c r="I58" s="59">
        <f>IF(ISERROR('1. Production by country {year}'!I58/'2. Crop area by country {year}'!I58)," ",'1. Production by country {year}'!I58/'2. Crop area by country {year}'!I58)</f>
        <v>1.173643381285665</v>
      </c>
      <c r="J58" s="59">
        <f>IF(ISERROR('1. Production by country {year}'!J58/'2. Crop area by country {year}'!J58)," ",'1. Production by country {year}'!J58/'2. Crop area by country {year}'!J58)</f>
        <v>1.6661527233516555</v>
      </c>
      <c r="K58" s="59">
        <f>IF(ISERROR('1. Production by country {year}'!K58/'2. Crop area by country {year}'!K58)," ",'1. Production by country {year}'!K58/'2. Crop area by country {year}'!K58)</f>
        <v>1.6424610520369576</v>
      </c>
      <c r="AC58" s="3"/>
    </row>
    <row r="59" spans="1:29">
      <c r="A59" s="58" t="s">
        <v>29</v>
      </c>
      <c r="B59" s="58">
        <v>233</v>
      </c>
      <c r="C59" s="58" t="s">
        <v>18</v>
      </c>
      <c r="D59" s="58">
        <v>79</v>
      </c>
      <c r="E59" s="58" t="s">
        <v>107</v>
      </c>
      <c r="F59" s="58"/>
      <c r="G59" s="59">
        <f>IF(ISERROR('1. Production by country {year}'!G59/'2. Crop area by country {year}'!G59)," ",'1. Production by country {year}'!G59/'2. Crop area by country {year}'!G59)</f>
        <v>0.91337242595689117</v>
      </c>
      <c r="H59" s="59">
        <f>IF(ISERROR('1. Production by country {year}'!H59/'2. Crop area by country {year}'!H59)," ",'1. Production by country {year}'!H59/'2. Crop area by country {year}'!H59)</f>
        <v>0.96032560059170391</v>
      </c>
      <c r="I59" s="59">
        <f>IF(ISERROR('1. Production by country {year}'!I59/'2. Crop area by country {year}'!I59)," ",'1. Production by country {year}'!I59/'2. Crop area by country {year}'!I59)</f>
        <v>0.81681287600461672</v>
      </c>
      <c r="J59" s="59">
        <f>IF(ISERROR('1. Production by country {year}'!J59/'2. Crop area by country {year}'!J59)," ",'1. Production by country {year}'!J59/'2. Crop area by country {year}'!J59)</f>
        <v>0.7958236644222112</v>
      </c>
      <c r="K59" s="59">
        <f>IF(ISERROR('1. Production by country {year}'!K59/'2. Crop area by country {year}'!K59)," ",'1. Production by country {year}'!K59/'2. Crop area by country {year}'!K59)</f>
        <v>0.86762551056264858</v>
      </c>
      <c r="AC59" s="3"/>
    </row>
    <row r="60" spans="1:29">
      <c r="A60" s="58" t="s">
        <v>29</v>
      </c>
      <c r="B60" s="58">
        <v>233</v>
      </c>
      <c r="C60" s="58" t="s">
        <v>19</v>
      </c>
      <c r="D60" s="58">
        <v>197</v>
      </c>
      <c r="E60" s="58" t="s">
        <v>107</v>
      </c>
      <c r="F60" s="58"/>
      <c r="G60" s="59" t="str">
        <f>IF(ISERROR('1. Production by country {year}'!G60/'2. Crop area by country {year}'!G60)," ",'1. Production by country {year}'!G60/'2. Crop area by country {year}'!G60)</f>
        <v xml:space="preserve"> </v>
      </c>
      <c r="H60" s="59" t="str">
        <f>IF(ISERROR('1. Production by country {year}'!H60/'2. Crop area by country {year}'!H60)," ",'1. Production by country {year}'!H60/'2. Crop area by country {year}'!H60)</f>
        <v xml:space="preserve"> </v>
      </c>
      <c r="I60" s="59" t="str">
        <f>IF(ISERROR('1. Production by country {year}'!I60/'2. Crop area by country {year}'!I60)," ",'1. Production by country {year}'!I60/'2. Crop area by country {year}'!I60)</f>
        <v xml:space="preserve"> </v>
      </c>
      <c r="J60" s="59" t="str">
        <f>IF(ISERROR('1. Production by country {year}'!J60/'2. Crop area by country {year}'!J60)," ",'1. Production by country {year}'!J60/'2. Crop area by country {year}'!J60)</f>
        <v xml:space="preserve"> </v>
      </c>
      <c r="K60" s="59" t="str">
        <f>IF(ISERROR('1. Production by country {year}'!K60/'2. Crop area by country {year}'!K60)," ",'1. Production by country {year}'!K60/'2. Crop area by country {year}'!K60)</f>
        <v xml:space="preserve"> </v>
      </c>
      <c r="AC60" s="3"/>
    </row>
    <row r="61" spans="1:29">
      <c r="A61" s="58" t="s">
        <v>29</v>
      </c>
      <c r="B61" s="58">
        <v>233</v>
      </c>
      <c r="C61" s="58" t="s">
        <v>20</v>
      </c>
      <c r="D61" s="58">
        <v>489</v>
      </c>
      <c r="E61" s="58" t="s">
        <v>107</v>
      </c>
      <c r="F61" s="58"/>
      <c r="G61" s="59" t="str">
        <f>IF(ISERROR('1. Production by country {year}'!G61/'2. Crop area by country {year}'!G61)," ",'1. Production by country {year}'!G61/'2. Crop area by country {year}'!G61)</f>
        <v xml:space="preserve"> </v>
      </c>
      <c r="H61" s="59" t="str">
        <f>IF(ISERROR('1. Production by country {year}'!H61/'2. Crop area by country {year}'!H61)," ",'1. Production by country {year}'!H61/'2. Crop area by country {year}'!H61)</f>
        <v xml:space="preserve"> </v>
      </c>
      <c r="I61" s="59" t="str">
        <f>IF(ISERROR('1. Production by country {year}'!I61/'2. Crop area by country {year}'!I61)," ",'1. Production by country {year}'!I61/'2. Crop area by country {year}'!I61)</f>
        <v xml:space="preserve"> </v>
      </c>
      <c r="J61" s="59" t="str">
        <f>IF(ISERROR('1. Production by country {year}'!J61/'2. Crop area by country {year}'!J61)," ",'1. Production by country {year}'!J61/'2. Crop area by country {year}'!J61)</f>
        <v xml:space="preserve"> </v>
      </c>
      <c r="K61" s="59" t="str">
        <f>IF(ISERROR('1. Production by country {year}'!K61/'2. Crop area by country {year}'!K61)," ",'1. Production by country {year}'!K61/'2. Crop area by country {year}'!K61)</f>
        <v xml:space="preserve"> </v>
      </c>
      <c r="AC61" s="3"/>
    </row>
    <row r="62" spans="1:29">
      <c r="A62" s="58" t="s">
        <v>29</v>
      </c>
      <c r="B62" s="58">
        <v>233</v>
      </c>
      <c r="C62" s="58" t="s">
        <v>21</v>
      </c>
      <c r="D62" s="58">
        <v>27</v>
      </c>
      <c r="E62" s="58" t="s">
        <v>107</v>
      </c>
      <c r="F62" s="58"/>
      <c r="G62" s="59">
        <f>IF(ISERROR('1. Production by country {year}'!G62/'2. Crop area by country {year}'!G62)," ",'1. Production by country {year}'!G62/'2. Crop area by country {year}'!G62)</f>
        <v>1.7791221962216768</v>
      </c>
      <c r="H62" s="59">
        <f>IF(ISERROR('1. Production by country {year}'!H62/'2. Crop area by country {year}'!H62)," ",'1. Production by country {year}'!H62/'2. Crop area by country {year}'!H62)</f>
        <v>2.5723981900452491</v>
      </c>
      <c r="I62" s="59">
        <f>IF(ISERROR('1. Production by country {year}'!I62/'2. Crop area by country {year}'!I62)," ",'1. Production by country {year}'!I62/'2. Crop area by country {year}'!I62)</f>
        <v>1.7002022993042878</v>
      </c>
      <c r="J62" s="59">
        <f>IF(ISERROR('1. Production by country {year}'!J62/'2. Crop area by country {year}'!J62)," ",'1. Production by country {year}'!J62/'2. Crop area by country {year}'!J62)</f>
        <v>2.4062801430542984</v>
      </c>
      <c r="K62" s="59">
        <f>IF(ISERROR('1. Production by country {year}'!K62/'2. Crop area by country {year}'!K62)," ",'1. Production by country {year}'!K62/'2. Crop area by country {year}'!K62)</f>
        <v>2.1412714232670851</v>
      </c>
      <c r="AC62" s="3"/>
    </row>
    <row r="63" spans="1:29">
      <c r="A63" s="58" t="s">
        <v>29</v>
      </c>
      <c r="B63" s="58">
        <v>233</v>
      </c>
      <c r="C63" s="58" t="s">
        <v>22</v>
      </c>
      <c r="D63" s="58">
        <v>83</v>
      </c>
      <c r="E63" s="58" t="s">
        <v>107</v>
      </c>
      <c r="F63" s="58"/>
      <c r="G63" s="59">
        <f>IF(ISERROR('1. Production by country {year}'!G63/'2. Crop area by country {year}'!G63)," ",'1. Production by country {year}'!G63/'2. Crop area by country {year}'!G63)</f>
        <v>1.0918523320433784</v>
      </c>
      <c r="H63" s="59">
        <f>IF(ISERROR('1. Production by country {year}'!H63/'2. Crop area by country {year}'!H63)," ",'1. Production by country {year}'!H63/'2. Crop area by country {year}'!H63)</f>
        <v>1.1393220456188826</v>
      </c>
      <c r="I63" s="59">
        <f>IF(ISERROR('1. Production by country {year}'!I63/'2. Crop area by country {year}'!I63)," ",'1. Production by country {year}'!I63/'2. Crop area by country {year}'!I63)</f>
        <v>0.93744079425728399</v>
      </c>
      <c r="J63" s="59">
        <f>IF(ISERROR('1. Production by country {year}'!J63/'2. Crop area by country {year}'!J63)," ",'1. Production by country {year}'!J63/'2. Crop area by country {year}'!J63)</f>
        <v>0.98594471693827246</v>
      </c>
      <c r="K63" s="59">
        <f>IF(ISERROR('1. Production by country {year}'!K63/'2. Crop area by country {year}'!K63)," ",'1. Production by country {year}'!K63/'2. Crop area by country {year}'!K63)</f>
        <v>1.0301309299618679</v>
      </c>
      <c r="AC63" s="3"/>
    </row>
    <row r="64" spans="1:29">
      <c r="A64" s="58" t="s">
        <v>29</v>
      </c>
      <c r="B64" s="58">
        <v>233</v>
      </c>
      <c r="C64" s="58" t="s">
        <v>23</v>
      </c>
      <c r="D64" s="58">
        <v>122</v>
      </c>
      <c r="E64" s="58" t="s">
        <v>107</v>
      </c>
      <c r="F64" s="58"/>
      <c r="G64" s="59">
        <f>IF(ISERROR('1. Production by country {year}'!G64/'2. Crop area by country {year}'!G64)," ",'1. Production by country {year}'!G64/'2. Crop area by country {year}'!G64)</f>
        <v>8.3331372087550015</v>
      </c>
      <c r="H64" s="59">
        <f>IF(ISERROR('1. Production by country {year}'!H64/'2. Crop area by country {year}'!H64)," ",'1. Production by country {year}'!H64/'2. Crop area by country {year}'!H64)</f>
        <v>12.572796047552879</v>
      </c>
      <c r="I64" s="59">
        <f>IF(ISERROR('1. Production by country {year}'!I64/'2. Crop area by country {year}'!I64)," ",'1. Production by country {year}'!I64/'2. Crop area by country {year}'!I64)</f>
        <v>9.063973063973064</v>
      </c>
      <c r="J64" s="59">
        <f>IF(ISERROR('1. Production by country {year}'!J64/'2. Crop area by country {year}'!J64)," ",'1. Production by country {year}'!J64/'2. Crop area by country {year}'!J64)</f>
        <v>9.2857142857142865</v>
      </c>
      <c r="K64" s="59">
        <f>IF(ISERROR('1. Production by country {year}'!K64/'2. Crop area by country {year}'!K64)," ",'1. Production by country {year}'!K64/'2. Crop area by country {year}'!K64)</f>
        <v>9.6912101645490516</v>
      </c>
      <c r="AC64" s="3"/>
    </row>
    <row r="65" spans="1:29">
      <c r="A65" s="58" t="s">
        <v>29</v>
      </c>
      <c r="B65" s="58">
        <v>233</v>
      </c>
      <c r="C65" s="58" t="s">
        <v>24</v>
      </c>
      <c r="D65" s="58">
        <v>15</v>
      </c>
      <c r="E65" s="58" t="s">
        <v>107</v>
      </c>
      <c r="F65" s="58"/>
      <c r="G65" s="59" t="str">
        <f>IF(ISERROR('1. Production by country {year}'!G65/'2. Crop area by country {year}'!G65)," ",'1. Production by country {year}'!G65/'2. Crop area by country {year}'!G65)</f>
        <v xml:space="preserve"> </v>
      </c>
      <c r="H65" s="59" t="str">
        <f>IF(ISERROR('1. Production by country {year}'!H65/'2. Crop area by country {year}'!H65)," ",'1. Production by country {year}'!H65/'2. Crop area by country {year}'!H65)</f>
        <v xml:space="preserve"> </v>
      </c>
      <c r="I65" s="59" t="str">
        <f>IF(ISERROR('1. Production by country {year}'!I65/'2. Crop area by country {year}'!I65)," ",'1. Production by country {year}'!I65/'2. Crop area by country {year}'!I65)</f>
        <v xml:space="preserve"> </v>
      </c>
      <c r="J65" s="59" t="str">
        <f>IF(ISERROR('1. Production by country {year}'!J65/'2. Crop area by country {year}'!J65)," ",'1. Production by country {year}'!J65/'2. Crop area by country {year}'!J65)</f>
        <v xml:space="preserve"> </v>
      </c>
      <c r="K65" s="59" t="str">
        <f>IF(ISERROR('1. Production by country {year}'!K65/'2. Crop area by country {year}'!K65)," ",'1. Production by country {year}'!K65/'2. Crop area by country {year}'!K65)</f>
        <v xml:space="preserve"> </v>
      </c>
      <c r="AC65" s="3"/>
    </row>
    <row r="66" spans="1:29">
      <c r="A66" s="58" t="s">
        <v>29</v>
      </c>
      <c r="B66" s="58">
        <v>233</v>
      </c>
      <c r="C66" s="58" t="s">
        <v>25</v>
      </c>
      <c r="D66" s="58">
        <v>137</v>
      </c>
      <c r="E66" s="58" t="s">
        <v>107</v>
      </c>
      <c r="F66" s="58"/>
      <c r="G66" s="59">
        <f>IF(ISERROR('1. Production by country {year}'!G66/'2. Crop area by country {year}'!G66)," ",'1. Production by country {year}'!G66/'2. Crop area by country {year}'!G66)</f>
        <v>7.5306206329634193</v>
      </c>
      <c r="H66" s="59">
        <f>IF(ISERROR('1. Production by country {year}'!H66/'2. Crop area by country {year}'!H66)," ",'1. Production by country {year}'!H66/'2. Crop area by country {year}'!H66)</f>
        <v>8.5482253086419746</v>
      </c>
      <c r="I66" s="59">
        <f>IF(ISERROR('1. Production by country {year}'!I66/'2. Crop area by country {year}'!I66)," ",'1. Production by country {year}'!I66/'2. Crop area by country {year}'!I66)</f>
        <v>6.5200397482610137</v>
      </c>
      <c r="J66" s="59">
        <f>IF(ISERROR('1. Production by country {year}'!J66/'2. Crop area by country {year}'!J66)," ",'1. Production by country {year}'!J66/'2. Crop area by country {year}'!J66)</f>
        <v>6.4516129032258061</v>
      </c>
      <c r="K66" s="59">
        <f>IF(ISERROR('1. Production by country {year}'!K66/'2. Crop area by country {year}'!K66)," ",'1. Production by country {year}'!K66/'2. Crop area by country {year}'!K66)</f>
        <v>7.1933776022972005</v>
      </c>
      <c r="AC66" s="3"/>
    </row>
    <row r="67" spans="1:29">
      <c r="A67" s="58" t="s">
        <v>30</v>
      </c>
      <c r="B67" s="58">
        <v>29</v>
      </c>
      <c r="C67" s="58" t="s">
        <v>7</v>
      </c>
      <c r="D67" s="58">
        <v>486</v>
      </c>
      <c r="E67" s="58" t="s">
        <v>107</v>
      </c>
      <c r="F67" s="58"/>
      <c r="G67" s="59">
        <f>IF(ISERROR('1. Production by country {year}'!G67/'2. Crop area by country {year}'!G67)," ",'1. Production by country {year}'!G67/'2. Crop area by country {year}'!G67)</f>
        <v>5.2923076923076922</v>
      </c>
      <c r="H67" s="59">
        <f>IF(ISERROR('1. Production by country {year}'!H67/'2. Crop area by country {year}'!H67)," ",'1. Production by country {year}'!H67/'2. Crop area by country {year}'!H67)</f>
        <v>5.3939393939393936</v>
      </c>
      <c r="I67" s="59">
        <f>IF(ISERROR('1. Production by country {year}'!I67/'2. Crop area by country {year}'!I67)," ",'1. Production by country {year}'!I67/'2. Crop area by country {year}'!I67)</f>
        <v>5.4411764705882355</v>
      </c>
      <c r="J67" s="59">
        <f>IF(ISERROR('1. Production by country {year}'!J67/'2. Crop area by country {year}'!J67)," ",'1. Production by country {year}'!J67/'2. Crop area by country {year}'!J67)</f>
        <v>5.4411764705882355</v>
      </c>
      <c r="K67" s="59">
        <f>IF(ISERROR('1. Production by country {year}'!K67/'2. Crop area by country {year}'!K67)," ",'1. Production by country {year}'!K67/'2. Crop area by country {year}'!K67)</f>
        <v>5.393258426966292</v>
      </c>
      <c r="AC67" s="3"/>
    </row>
    <row r="68" spans="1:29">
      <c r="A68" s="58" t="s">
        <v>30</v>
      </c>
      <c r="B68" s="58">
        <v>29</v>
      </c>
      <c r="C68" s="58" t="s">
        <v>10</v>
      </c>
      <c r="D68" s="58">
        <v>176</v>
      </c>
      <c r="E68" s="58" t="s">
        <v>107</v>
      </c>
      <c r="F68" s="58"/>
      <c r="G68" s="59">
        <f>IF(ISERROR('1. Production by country {year}'!G68/'2. Crop area by country {year}'!G68)," ",'1. Production by country {year}'!G68/'2. Crop area by country {year}'!G68)</f>
        <v>0.90909090909090906</v>
      </c>
      <c r="H68" s="59">
        <f>IF(ISERROR('1. Production by country {year}'!H68/'2. Crop area by country {year}'!H68)," ",'1. Production by country {year}'!H68/'2. Crop area by country {year}'!H68)</f>
        <v>0.90848260869565223</v>
      </c>
      <c r="I68" s="59">
        <f>IF(ISERROR('1. Production by country {year}'!I68/'2. Crop area by country {year}'!I68)," ",'1. Production by country {year}'!I68/'2. Crop area by country {year}'!I68)</f>
        <v>0.8921565217391304</v>
      </c>
      <c r="J68" s="59">
        <f>IF(ISERROR('1. Production by country {year}'!J68/'2. Crop area by country {year}'!J68)," ",'1. Production by country {year}'!J68/'2. Crop area by country {year}'!J68)</f>
        <v>0.8921565217391304</v>
      </c>
      <c r="K68" s="59">
        <f>IF(ISERROR('1. Production by country {year}'!K68/'2. Crop area by country {year}'!K68)," ",'1. Production by country {year}'!K68/'2. Crop area by country {year}'!K68)</f>
        <v>0.9008735751295337</v>
      </c>
      <c r="AC68" s="3"/>
    </row>
    <row r="69" spans="1:29">
      <c r="A69" s="58" t="s">
        <v>30</v>
      </c>
      <c r="B69" s="58">
        <v>29</v>
      </c>
      <c r="C69" s="58" t="s">
        <v>12</v>
      </c>
      <c r="D69" s="58">
        <v>125</v>
      </c>
      <c r="E69" s="58" t="s">
        <v>107</v>
      </c>
      <c r="F69" s="58"/>
      <c r="G69" s="59">
        <f>IF(ISERROR('1. Production by country {year}'!G69/'2. Crop area by country {year}'!G69)," ",'1. Production by country {year}'!G69/'2. Crop area by country {year}'!G69)</f>
        <v>7.8651685393258424</v>
      </c>
      <c r="H69" s="59">
        <f>IF(ISERROR('1. Production by country {year}'!H69/'2. Crop area by country {year}'!H69)," ",'1. Production by country {year}'!H69/'2. Crop area by country {year}'!H69)</f>
        <v>8.78636923076923</v>
      </c>
      <c r="I69" s="59">
        <f>IF(ISERROR('1. Production by country {year}'!I69/'2. Crop area by country {year}'!I69)," ",'1. Production by country {year}'!I69/'2. Crop area by country {year}'!I69)</f>
        <v>8.7274531250000003</v>
      </c>
      <c r="J69" s="59">
        <f>IF(ISERROR('1. Production by country {year}'!J69/'2. Crop area by country {year}'!J69)," ",'1. Production by country {year}'!J69/'2. Crop area by country {year}'!J69)</f>
        <v>8.7274531250000003</v>
      </c>
      <c r="K69" s="59">
        <f>IF(ISERROR('1. Production by country {year}'!K69/'2. Crop area by country {year}'!K69)," ",'1. Production by country {year}'!K69/'2. Crop area by country {year}'!K69)</f>
        <v>8.4688936170212763</v>
      </c>
      <c r="AC69" s="3"/>
    </row>
    <row r="70" spans="1:29">
      <c r="A70" s="58" t="s">
        <v>30</v>
      </c>
      <c r="B70" s="58">
        <v>29</v>
      </c>
      <c r="C70" s="58" t="s">
        <v>13</v>
      </c>
      <c r="D70" s="58">
        <v>191</v>
      </c>
      <c r="E70" s="58" t="s">
        <v>107</v>
      </c>
      <c r="F70" s="58"/>
      <c r="G70" s="59" t="str">
        <f>IF(ISERROR('1. Production by country {year}'!G70/'2. Crop area by country {year}'!G70)," ",'1. Production by country {year}'!G70/'2. Crop area by country {year}'!G70)</f>
        <v xml:space="preserve"> </v>
      </c>
      <c r="H70" s="59" t="str">
        <f>IF(ISERROR('1. Production by country {year}'!H70/'2. Crop area by country {year}'!H70)," ",'1. Production by country {year}'!H70/'2. Crop area by country {year}'!H70)</f>
        <v xml:space="preserve"> </v>
      </c>
      <c r="I70" s="59" t="str">
        <f>IF(ISERROR('1. Production by country {year}'!I70/'2. Crop area by country {year}'!I70)," ",'1. Production by country {year}'!I70/'2. Crop area by country {year}'!I70)</f>
        <v xml:space="preserve"> </v>
      </c>
      <c r="J70" s="59" t="str">
        <f>IF(ISERROR('1. Production by country {year}'!J70/'2. Crop area by country {year}'!J70)," ",'1. Production by country {year}'!J70/'2. Crop area by country {year}'!J70)</f>
        <v xml:space="preserve"> </v>
      </c>
      <c r="K70" s="59" t="str">
        <f>IF(ISERROR('1. Production by country {year}'!K70/'2. Crop area by country {year}'!K70)," ",'1. Production by country {year}'!K70/'2. Crop area by country {year}'!K70)</f>
        <v xml:space="preserve"> </v>
      </c>
      <c r="AC70" s="3"/>
    </row>
    <row r="71" spans="1:29">
      <c r="A71" s="58" t="s">
        <v>30</v>
      </c>
      <c r="B71" s="58">
        <v>29</v>
      </c>
      <c r="C71" s="58" t="s">
        <v>14</v>
      </c>
      <c r="D71" s="58">
        <v>195</v>
      </c>
      <c r="E71" s="58" t="s">
        <v>107</v>
      </c>
      <c r="F71" s="58"/>
      <c r="G71" s="59" t="str">
        <f>IF(ISERROR('1. Production by country {year}'!G71/'2. Crop area by country {year}'!G71)," ",'1. Production by country {year}'!G71/'2. Crop area by country {year}'!G71)</f>
        <v xml:space="preserve"> </v>
      </c>
      <c r="H71" s="59" t="str">
        <f>IF(ISERROR('1. Production by country {year}'!H71/'2. Crop area by country {year}'!H71)," ",'1. Production by country {year}'!H71/'2. Crop area by country {year}'!H71)</f>
        <v xml:space="preserve"> </v>
      </c>
      <c r="I71" s="59" t="str">
        <f>IF(ISERROR('1. Production by country {year}'!I71/'2. Crop area by country {year}'!I71)," ",'1. Production by country {year}'!I71/'2. Crop area by country {year}'!I71)</f>
        <v xml:space="preserve"> </v>
      </c>
      <c r="J71" s="59" t="str">
        <f>IF(ISERROR('1. Production by country {year}'!J71/'2. Crop area by country {year}'!J71)," ",'1. Production by country {year}'!J71/'2. Crop area by country {year}'!J71)</f>
        <v xml:space="preserve"> </v>
      </c>
      <c r="K71" s="59" t="str">
        <f>IF(ISERROR('1. Production by country {year}'!K71/'2. Crop area by country {year}'!K71)," ",'1. Production by country {year}'!K71/'2. Crop area by country {year}'!K71)</f>
        <v xml:space="preserve"> </v>
      </c>
      <c r="AC71" s="3"/>
    </row>
    <row r="72" spans="1:29">
      <c r="A72" s="58" t="s">
        <v>30</v>
      </c>
      <c r="B72" s="58">
        <v>29</v>
      </c>
      <c r="C72" s="58" t="s">
        <v>15</v>
      </c>
      <c r="D72" s="58">
        <v>242</v>
      </c>
      <c r="E72" s="58" t="s">
        <v>107</v>
      </c>
      <c r="F72" s="58"/>
      <c r="G72" s="59">
        <f>IF(ISERROR('1. Production by country {year}'!G72/'2. Crop area by country {year}'!G72)," ",'1. Production by country {year}'!G72/'2. Crop area by country {year}'!G72)</f>
        <v>0.73333333333333328</v>
      </c>
      <c r="H72" s="59">
        <f>IF(ISERROR('1. Production by country {year}'!H72/'2. Crop area by country {year}'!H72)," ",'1. Production by country {year}'!H72/'2. Crop area by country {year}'!H72)</f>
        <v>0.73599999999999999</v>
      </c>
      <c r="I72" s="59">
        <f>IF(ISERROR('1. Production by country {year}'!I72/'2. Crop area by country {year}'!I72)," ",'1. Production by country {year}'!I72/'2. Crop area by country {year}'!I72)</f>
        <v>0.73076923076923073</v>
      </c>
      <c r="J72" s="59">
        <f>IF(ISERROR('1. Production by country {year}'!J72/'2. Crop area by country {year}'!J72)," ",'1. Production by country {year}'!J72/'2. Crop area by country {year}'!J72)</f>
        <v>0.73076923076923073</v>
      </c>
      <c r="K72" s="59">
        <f>IF(ISERROR('1. Production by country {year}'!K72/'2. Crop area by country {year}'!K72)," ",'1. Production by country {year}'!K72/'2. Crop area by country {year}'!K72)</f>
        <v>0.73267326732673266</v>
      </c>
      <c r="AC72" s="3"/>
    </row>
    <row r="73" spans="1:29">
      <c r="A73" s="58" t="s">
        <v>30</v>
      </c>
      <c r="B73" s="58">
        <v>29</v>
      </c>
      <c r="C73" s="58" t="s">
        <v>16</v>
      </c>
      <c r="D73" s="58">
        <v>201</v>
      </c>
      <c r="E73" s="58" t="s">
        <v>107</v>
      </c>
      <c r="F73" s="58"/>
      <c r="G73" s="59" t="str">
        <f>IF(ISERROR('1. Production by country {year}'!G73/'2. Crop area by country {year}'!G73)," ",'1. Production by country {year}'!G73/'2. Crop area by country {year}'!G73)</f>
        <v xml:space="preserve"> </v>
      </c>
      <c r="H73" s="59" t="str">
        <f>IF(ISERROR('1. Production by country {year}'!H73/'2. Crop area by country {year}'!H73)," ",'1. Production by country {year}'!H73/'2. Crop area by country {year}'!H73)</f>
        <v xml:space="preserve"> </v>
      </c>
      <c r="I73" s="59" t="str">
        <f>IF(ISERROR('1. Production by country {year}'!I73/'2. Crop area by country {year}'!I73)," ",'1. Production by country {year}'!I73/'2. Crop area by country {year}'!I73)</f>
        <v xml:space="preserve"> </v>
      </c>
      <c r="J73" s="59" t="str">
        <f>IF(ISERROR('1. Production by country {year}'!J73/'2. Crop area by country {year}'!J73)," ",'1. Production by country {year}'!J73/'2. Crop area by country {year}'!J73)</f>
        <v xml:space="preserve"> </v>
      </c>
      <c r="K73" s="59" t="str">
        <f>IF(ISERROR('1. Production by country {year}'!K73/'2. Crop area by country {year}'!K73)," ",'1. Production by country {year}'!K73/'2. Crop area by country {year}'!K73)</f>
        <v xml:space="preserve"> </v>
      </c>
      <c r="AC73" s="3"/>
    </row>
    <row r="74" spans="1:29">
      <c r="A74" s="58" t="s">
        <v>30</v>
      </c>
      <c r="B74" s="58">
        <v>29</v>
      </c>
      <c r="C74" s="58" t="s">
        <v>17</v>
      </c>
      <c r="D74" s="58">
        <v>56</v>
      </c>
      <c r="E74" s="58" t="s">
        <v>107</v>
      </c>
      <c r="F74" s="58"/>
      <c r="G74" s="59">
        <f>IF(ISERROR('1. Production by country {year}'!G74/'2. Crop area by country {year}'!G74)," ",'1. Production by country {year}'!G74/'2. Crop area by country {year}'!G74)</f>
        <v>1.1637931034482758</v>
      </c>
      <c r="H74" s="59">
        <f>IF(ISERROR('1. Production by country {year}'!H74/'2. Crop area by country {year}'!H74)," ",'1. Production by country {year}'!H74/'2. Crop area by country {year}'!H74)</f>
        <v>1.0158695652173912</v>
      </c>
      <c r="I74" s="59">
        <f>IF(ISERROR('1. Production by country {year}'!I74/'2. Crop area by country {year}'!I74)," ",'1. Production by country {year}'!I74/'2. Crop area by country {year}'!I74)</f>
        <v>1.0044086956521738</v>
      </c>
      <c r="J74" s="59">
        <f>IF(ISERROR('1. Production by country {year}'!J74/'2. Crop area by country {year}'!J74)," ",'1. Production by country {year}'!J74/'2. Crop area by country {year}'!J74)</f>
        <v>1.0044086956521738</v>
      </c>
      <c r="K74" s="59">
        <f>IF(ISERROR('1. Production by country {year}'!K74/'2. Crop area by country {year}'!K74)," ",'1. Production by country {year}'!K74/'2. Crop area by country {year}'!K74)</f>
        <v>1.0473731019522776</v>
      </c>
      <c r="AC74" s="3"/>
    </row>
    <row r="75" spans="1:29">
      <c r="A75" s="58" t="s">
        <v>30</v>
      </c>
      <c r="B75" s="58">
        <v>29</v>
      </c>
      <c r="C75" s="58" t="s">
        <v>18</v>
      </c>
      <c r="D75" s="58">
        <v>79</v>
      </c>
      <c r="E75" s="58" t="s">
        <v>107</v>
      </c>
      <c r="F75" s="58"/>
      <c r="G75" s="59">
        <f>IF(ISERROR('1. Production by country {year}'!G75/'2. Crop area by country {year}'!G75)," ",'1. Production by country {year}'!G75/'2. Crop area by country {year}'!G75)</f>
        <v>1.0338666666666667</v>
      </c>
      <c r="H75" s="59">
        <f>IF(ISERROR('1. Production by country {year}'!H75/'2. Crop area by country {year}'!H75)," ",'1. Production by country {year}'!H75/'2. Crop area by country {year}'!H75)</f>
        <v>1.0755999999999999</v>
      </c>
      <c r="I75" s="59">
        <f>IF(ISERROR('1. Production by country {year}'!I75/'2. Crop area by country {year}'!I75)," ",'1. Production by country {year}'!I75/'2. Crop area by country {year}'!I75)</f>
        <v>1.0952380952380953</v>
      </c>
      <c r="J75" s="59">
        <f>IF(ISERROR('1. Production by country {year}'!J75/'2. Crop area by country {year}'!J75)," ",'1. Production by country {year}'!J75/'2. Crop area by country {year}'!J75)</f>
        <v>1.0952380952380953</v>
      </c>
      <c r="K75" s="59">
        <f>IF(ISERROR('1. Production by country {year}'!K75/'2. Crop area by country {year}'!K75)," ",'1. Production by country {year}'!K75/'2. Crop area by country {year}'!K75)</f>
        <v>1.0781818181818181</v>
      </c>
      <c r="AC75" s="3"/>
    </row>
    <row r="76" spans="1:29">
      <c r="A76" s="58" t="s">
        <v>30</v>
      </c>
      <c r="B76" s="58">
        <v>29</v>
      </c>
      <c r="C76" s="58" t="s">
        <v>19</v>
      </c>
      <c r="D76" s="58">
        <v>197</v>
      </c>
      <c r="E76" s="58" t="s">
        <v>107</v>
      </c>
      <c r="F76" s="58"/>
      <c r="G76" s="59">
        <f>IF(ISERROR('1. Production by country {year}'!G76/'2. Crop area by country {year}'!G76)," ",'1. Production by country {year}'!G76/'2. Crop area by country {year}'!G76)</f>
        <v>0.9</v>
      </c>
      <c r="H76" s="59">
        <f>IF(ISERROR('1. Production by country {year}'!H76/'2. Crop area by country {year}'!H76)," ",'1. Production by country {year}'!H76/'2. Crop area by country {year}'!H76)</f>
        <v>0.9</v>
      </c>
      <c r="I76" s="59">
        <f>IF(ISERROR('1. Production by country {year}'!I76/'2. Crop area by country {year}'!I76)," ",'1. Production by country {year}'!I76/'2. Crop area by country {year}'!I76)</f>
        <v>0.9</v>
      </c>
      <c r="J76" s="59">
        <f>IF(ISERROR('1. Production by country {year}'!J76/'2. Crop area by country {year}'!J76)," ",'1. Production by country {year}'!J76/'2. Crop area by country {year}'!J76)</f>
        <v>0.9</v>
      </c>
      <c r="K76" s="59">
        <f>IF(ISERROR('1. Production by country {year}'!K76/'2. Crop area by country {year}'!K76)," ",'1. Production by country {year}'!K76/'2. Crop area by country {year}'!K76)</f>
        <v>0.9</v>
      </c>
      <c r="AC76" s="3"/>
    </row>
    <row r="77" spans="1:29">
      <c r="A77" s="58" t="s">
        <v>30</v>
      </c>
      <c r="B77" s="58">
        <v>29</v>
      </c>
      <c r="C77" s="58" t="s">
        <v>20</v>
      </c>
      <c r="D77" s="58">
        <v>489</v>
      </c>
      <c r="E77" s="58" t="s">
        <v>107</v>
      </c>
      <c r="F77" s="58"/>
      <c r="G77" s="59" t="str">
        <f>IF(ISERROR('1. Production by country {year}'!G77/'2. Crop area by country {year}'!G77)," ",'1. Production by country {year}'!G77/'2. Crop area by country {year}'!G77)</f>
        <v xml:space="preserve"> </v>
      </c>
      <c r="H77" s="59" t="str">
        <f>IF(ISERROR('1. Production by country {year}'!H77/'2. Crop area by country {year}'!H77)," ",'1. Production by country {year}'!H77/'2. Crop area by country {year}'!H77)</f>
        <v xml:space="preserve"> </v>
      </c>
      <c r="I77" s="59" t="str">
        <f>IF(ISERROR('1. Production by country {year}'!I77/'2. Crop area by country {year}'!I77)," ",'1. Production by country {year}'!I77/'2. Crop area by country {year}'!I77)</f>
        <v xml:space="preserve"> </v>
      </c>
      <c r="J77" s="59" t="str">
        <f>IF(ISERROR('1. Production by country {year}'!J77/'2. Crop area by country {year}'!J77)," ",'1. Production by country {year}'!J77/'2. Crop area by country {year}'!J77)</f>
        <v xml:space="preserve"> </v>
      </c>
      <c r="K77" s="59" t="str">
        <f>IF(ISERROR('1. Production by country {year}'!K77/'2. Crop area by country {year}'!K77)," ",'1. Production by country {year}'!K77/'2. Crop area by country {year}'!K77)</f>
        <v xml:space="preserve"> </v>
      </c>
      <c r="AC77" s="3"/>
    </row>
    <row r="78" spans="1:29">
      <c r="A78" s="58" t="s">
        <v>30</v>
      </c>
      <c r="B78" s="58">
        <v>29</v>
      </c>
      <c r="C78" s="58" t="s">
        <v>21</v>
      </c>
      <c r="D78" s="58">
        <v>27</v>
      </c>
      <c r="E78" s="58" t="s">
        <v>107</v>
      </c>
      <c r="F78" s="58"/>
      <c r="G78" s="59">
        <f>IF(ISERROR('1. Production by country {year}'!G78/'2. Crop area by country {year}'!G78)," ",'1. Production by country {year}'!G78/'2. Crop area by country {year}'!G78)</f>
        <v>3.4844615384615385</v>
      </c>
      <c r="H78" s="59">
        <f>IF(ISERROR('1. Production by country {year}'!H78/'2. Crop area by country {year}'!H78)," ",'1. Production by country {year}'!H78/'2. Crop area by country {year}'!H78)</f>
        <v>3.3322439024390245</v>
      </c>
      <c r="I78" s="59">
        <f>IF(ISERROR('1. Production by country {year}'!I78/'2. Crop area by country {year}'!I78)," ",'1. Production by country {year}'!I78/'2. Crop area by country {year}'!I78)</f>
        <v>3.3767142857142858</v>
      </c>
      <c r="J78" s="59">
        <f>IF(ISERROR('1. Production by country {year}'!J78/'2. Crop area by country {year}'!J78)," ",'1. Production by country {year}'!J78/'2. Crop area by country {year}'!J78)</f>
        <v>3.3767142857142858</v>
      </c>
      <c r="K78" s="59">
        <f>IF(ISERROR('1. Production by country {year}'!K78/'2. Crop area by country {year}'!K78)," ",'1. Production by country {year}'!K78/'2. Crop area by country {year}'!K78)</f>
        <v>3.3912195121951219</v>
      </c>
      <c r="AC78" s="3"/>
    </row>
    <row r="79" spans="1:29">
      <c r="A79" s="58" t="s">
        <v>30</v>
      </c>
      <c r="B79" s="58">
        <v>29</v>
      </c>
      <c r="C79" s="58" t="s">
        <v>22</v>
      </c>
      <c r="D79" s="58">
        <v>83</v>
      </c>
      <c r="E79" s="58" t="s">
        <v>107</v>
      </c>
      <c r="F79" s="58"/>
      <c r="G79" s="59">
        <f>IF(ISERROR('1. Production by country {year}'!G79/'2. Crop area by country {year}'!G79)," ",'1. Production by country {year}'!G79/'2. Crop area by country {year}'!G79)</f>
        <v>1.2354000000000001</v>
      </c>
      <c r="H79" s="59">
        <f>IF(ISERROR('1. Production by country {year}'!H79/'2. Crop area by country {year}'!H79)," ",'1. Production by country {year}'!H79/'2. Crop area by country {year}'!H79)</f>
        <v>1.2653692307692308</v>
      </c>
      <c r="I79" s="59">
        <f>IF(ISERROR('1. Production by country {year}'!I79/'2. Crop area by country {year}'!I79)," ",'1. Production by country {year}'!I79/'2. Crop area by country {year}'!I79)</f>
        <v>1.2964393939393939</v>
      </c>
      <c r="J79" s="59">
        <f>IF(ISERROR('1. Production by country {year}'!J79/'2. Crop area by country {year}'!J79)," ",'1. Production by country {year}'!J79/'2. Crop area by country {year}'!J79)</f>
        <v>1.2964393939393939</v>
      </c>
      <c r="K79" s="59">
        <f>IF(ISERROR('1. Production by country {year}'!K79/'2. Crop area by country {year}'!K79)," ",'1. Production by country {year}'!K79/'2. Crop area by country {year}'!K79)</f>
        <v>1.2751031746031747</v>
      </c>
      <c r="AC79" s="3"/>
    </row>
    <row r="80" spans="1:29">
      <c r="A80" s="58" t="s">
        <v>30</v>
      </c>
      <c r="B80" s="58">
        <v>29</v>
      </c>
      <c r="C80" s="58" t="s">
        <v>23</v>
      </c>
      <c r="D80" s="58">
        <v>122</v>
      </c>
      <c r="E80" s="58" t="s">
        <v>107</v>
      </c>
      <c r="F80" s="58"/>
      <c r="G80" s="59">
        <f>IF(ISERROR('1. Production by country {year}'!G80/'2. Crop area by country {year}'!G80)," ",'1. Production by country {year}'!G80/'2. Crop area by country {year}'!G80)</f>
        <v>6.7692307692307692</v>
      </c>
      <c r="H80" s="59">
        <f>IF(ISERROR('1. Production by country {year}'!H80/'2. Crop area by country {year}'!H80)," ",'1. Production by country {year}'!H80/'2. Crop area by country {year}'!H80)</f>
        <v>6.6984880000000002</v>
      </c>
      <c r="I80" s="59">
        <f>IF(ISERROR('1. Production by country {year}'!I80/'2. Crop area by country {year}'!I80)," ",'1. Production by country {year}'!I80/'2. Crop area by country {year}'!I80)</f>
        <v>6.6691832061068705</v>
      </c>
      <c r="J80" s="59">
        <f>IF(ISERROR('1. Production by country {year}'!J80/'2. Crop area by country {year}'!J80)," ",'1. Production by country {year}'!J80/'2. Crop area by country {year}'!J80)</f>
        <v>6.6691832061068705</v>
      </c>
      <c r="K80" s="59">
        <f>IF(ISERROR('1. Production by country {year}'!K80/'2. Crop area by country {year}'!K80)," ",'1. Production by country {year}'!K80/'2. Crop area by country {year}'!K80)</f>
        <v>6.7014255319148939</v>
      </c>
      <c r="AC80" s="3"/>
    </row>
    <row r="81" spans="1:29">
      <c r="A81" s="58" t="s">
        <v>30</v>
      </c>
      <c r="B81" s="58">
        <v>29</v>
      </c>
      <c r="C81" s="58" t="s">
        <v>24</v>
      </c>
      <c r="D81" s="58">
        <v>15</v>
      </c>
      <c r="E81" s="58" t="s">
        <v>107</v>
      </c>
      <c r="F81" s="58"/>
      <c r="G81" s="59">
        <f>IF(ISERROR('1. Production by country {year}'!G81/'2. Crop area by country {year}'!G81)," ",'1. Production by country {year}'!G81/'2. Crop area by country {year}'!G81)</f>
        <v>0.8571428571428571</v>
      </c>
      <c r="H81" s="59">
        <f>IF(ISERROR('1. Production by country {year}'!H81/'2. Crop area by country {year}'!H81)," ",'1. Production by country {year}'!H81/'2. Crop area by country {year}'!H81)</f>
        <v>0.80069999999999997</v>
      </c>
      <c r="I81" s="59">
        <f>IF(ISERROR('1. Production by country {year}'!I81/'2. Crop area by country {year}'!I81)," ",'1. Production by country {year}'!I81/'2. Crop area by country {year}'!I81)</f>
        <v>0.84073684210526312</v>
      </c>
      <c r="J81" s="59">
        <f>IF(ISERROR('1. Production by country {year}'!J81/'2. Crop area by country {year}'!J81)," ",'1. Production by country {year}'!J81/'2. Crop area by country {year}'!J81)</f>
        <v>0.84073684210526312</v>
      </c>
      <c r="K81" s="59">
        <f>IF(ISERROR('1. Production by country {year}'!K81/'2. Crop area by country {year}'!K81)," ",'1. Production by country {year}'!K81/'2. Crop area by country {year}'!K81)</f>
        <v>0.83496202531645569</v>
      </c>
      <c r="AC81" s="3"/>
    </row>
    <row r="82" spans="1:29">
      <c r="A82" s="58" t="s">
        <v>30</v>
      </c>
      <c r="B82" s="58">
        <v>29</v>
      </c>
      <c r="C82" s="58" t="s">
        <v>25</v>
      </c>
      <c r="D82" s="58">
        <v>137</v>
      </c>
      <c r="E82" s="58" t="s">
        <v>107</v>
      </c>
      <c r="F82" s="58"/>
      <c r="G82" s="59">
        <f>IF(ISERROR('1. Production by country {year}'!G82/'2. Crop area by country {year}'!G82)," ",'1. Production by country {year}'!G82/'2. Crop area by country {year}'!G82)</f>
        <v>5.882352941176471</v>
      </c>
      <c r="H82" s="59">
        <f>IF(ISERROR('1. Production by country {year}'!H82/'2. Crop area by country {year}'!H82)," ",'1. Production by country {year}'!H82/'2. Crop area by country {year}'!H82)</f>
        <v>5.8305882352941181</v>
      </c>
      <c r="I82" s="59">
        <f>IF(ISERROR('1. Production by country {year}'!I82/'2. Crop area by country {year}'!I82)," ",'1. Production by country {year}'!I82/'2. Crop area by country {year}'!I82)</f>
        <v>5.8241176470588236</v>
      </c>
      <c r="J82" s="59">
        <f>IF(ISERROR('1. Production by country {year}'!J82/'2. Crop area by country {year}'!J82)," ",'1. Production by country {year}'!J82/'2. Crop area by country {year}'!J82)</f>
        <v>5.8241176470588236</v>
      </c>
      <c r="K82" s="59">
        <f>IF(ISERROR('1. Production by country {year}'!K82/'2. Crop area by country {year}'!K82)," ",'1. Production by country {year}'!K82/'2. Crop area by country {year}'!K82)</f>
        <v>5.8402941176470584</v>
      </c>
      <c r="AC82" s="3"/>
    </row>
    <row r="83" spans="1:29">
      <c r="A83" s="58" t="s">
        <v>31</v>
      </c>
      <c r="B83" s="58">
        <v>32</v>
      </c>
      <c r="C83" s="58" t="s">
        <v>7</v>
      </c>
      <c r="D83" s="58">
        <v>486</v>
      </c>
      <c r="E83" s="58" t="s">
        <v>107</v>
      </c>
      <c r="F83" s="58"/>
      <c r="G83" s="59">
        <f>IF(ISERROR('1. Production by country {year}'!G83/'2. Crop area by country {year}'!G83)," ",'1. Production by country {year}'!G83/'2. Crop area by country {year}'!G83)</f>
        <v>9.6488373469025497</v>
      </c>
      <c r="H83" s="59">
        <f>IF(ISERROR('1. Production by country {year}'!H83/'2. Crop area by country {year}'!H83)," ",'1. Production by country {year}'!H83/'2. Crop area by country {year}'!H83)</f>
        <v>9.5348837209302317</v>
      </c>
      <c r="I83" s="59">
        <f>IF(ISERROR('1. Production by country {year}'!I83/'2. Crop area by country {year}'!I83)," ",'1. Production by country {year}'!I83/'2. Crop area by country {year}'!I83)</f>
        <v>9.5348837209302317</v>
      </c>
      <c r="J83" s="59">
        <f>IF(ISERROR('1. Production by country {year}'!J83/'2. Crop area by country {year}'!J83)," ",'1. Production by country {year}'!J83/'2. Crop area by country {year}'!J83)</f>
        <v>9.5348837209302317</v>
      </c>
      <c r="K83" s="59">
        <f>IF(ISERROR('1. Production by country {year}'!K83/'2. Crop area by country {year}'!K83)," ",'1. Production by country {year}'!K83/'2. Crop area by country {year}'!K83)</f>
        <v>9.5629990803053975</v>
      </c>
      <c r="AC83" s="3"/>
    </row>
    <row r="84" spans="1:29">
      <c r="A84" s="58" t="s">
        <v>31</v>
      </c>
      <c r="B84" s="58">
        <v>32</v>
      </c>
      <c r="C84" s="58" t="s">
        <v>10</v>
      </c>
      <c r="D84" s="58">
        <v>176</v>
      </c>
      <c r="E84" s="58" t="s">
        <v>107</v>
      </c>
      <c r="F84" s="58"/>
      <c r="G84" s="59">
        <f>IF(ISERROR('1. Production by country {year}'!G84/'2. Crop area by country {year}'!G84)," ",'1. Production by country {year}'!G84/'2. Crop area by country {year}'!G84)</f>
        <v>0.88384150943396222</v>
      </c>
      <c r="H84" s="59">
        <f>IF(ISERROR('1. Production by country {year}'!H84/'2. Crop area by country {year}'!H84)," ",'1. Production by country {year}'!H84/'2. Crop area by country {year}'!H84)</f>
        <v>0.88607142857142862</v>
      </c>
      <c r="I84" s="59">
        <f>IF(ISERROR('1. Production by country {year}'!I84/'2. Crop area by country {year}'!I84)," ",'1. Production by country {year}'!I84/'2. Crop area by country {year}'!I84)</f>
        <v>0.8928571428571429</v>
      </c>
      <c r="J84" s="59">
        <f>IF(ISERROR('1. Production by country {year}'!J84/'2. Crop area by country {year}'!J84)," ",'1. Production by country {year}'!J84/'2. Crop area by country {year}'!J84)</f>
        <v>0.8928571428571429</v>
      </c>
      <c r="K84" s="59">
        <f>IF(ISERROR('1. Production by country {year}'!K84/'2. Crop area by country {year}'!K84)," ",'1. Production by country {year}'!K84/'2. Crop area by country {year}'!K84)</f>
        <v>0.88897556561085977</v>
      </c>
      <c r="AC84" s="3"/>
    </row>
    <row r="85" spans="1:29">
      <c r="A85" s="58" t="s">
        <v>31</v>
      </c>
      <c r="B85" s="58">
        <v>32</v>
      </c>
      <c r="C85" s="58" t="s">
        <v>12</v>
      </c>
      <c r="D85" s="58">
        <v>125</v>
      </c>
      <c r="E85" s="58" t="s">
        <v>107</v>
      </c>
      <c r="F85" s="58"/>
      <c r="G85" s="59">
        <f>IF(ISERROR('1. Production by country {year}'!G85/'2. Crop area by country {year}'!G85)," ",'1. Production by country {year}'!G85/'2. Crop area by country {year}'!G85)</f>
        <v>6.8394314285714284</v>
      </c>
      <c r="H85" s="59">
        <f>IF(ISERROR('1. Production by country {year}'!H85/'2. Crop area by country {year}'!H85)," ",'1. Production by country {year}'!H85/'2. Crop area by country {year}'!H85)</f>
        <v>6.8887688311688313</v>
      </c>
      <c r="I85" s="59">
        <f>IF(ISERROR('1. Production by country {year}'!I85/'2. Crop area by country {year}'!I85)," ",'1. Production by country {year}'!I85/'2. Crop area by country {year}'!I85)</f>
        <v>6.8493150684931505</v>
      </c>
      <c r="J85" s="59">
        <f>IF(ISERROR('1. Production by country {year}'!J85/'2. Crop area by country {year}'!J85)," ",'1. Production by country {year}'!J85/'2. Crop area by country {year}'!J85)</f>
        <v>6.8493150684931505</v>
      </c>
      <c r="K85" s="59">
        <f>IF(ISERROR('1. Production by country {year}'!K85/'2. Crop area by country {year}'!K85)," ",'1. Production by country {year}'!K85/'2. Crop area by country {year}'!K85)</f>
        <v>6.8573221843003411</v>
      </c>
      <c r="AC85" s="3"/>
    </row>
    <row r="86" spans="1:29">
      <c r="A86" s="58" t="s">
        <v>31</v>
      </c>
      <c r="B86" s="58">
        <v>32</v>
      </c>
      <c r="C86" s="58" t="s">
        <v>13</v>
      </c>
      <c r="D86" s="58">
        <v>191</v>
      </c>
      <c r="E86" s="58" t="s">
        <v>107</v>
      </c>
      <c r="F86" s="58"/>
      <c r="G86" s="59" t="str">
        <f>IF(ISERROR('1. Production by country {year}'!G86/'2. Crop area by country {year}'!G86)," ",'1. Production by country {year}'!G86/'2. Crop area by country {year}'!G86)</f>
        <v xml:space="preserve"> </v>
      </c>
      <c r="H86" s="59" t="str">
        <f>IF(ISERROR('1. Production by country {year}'!H86/'2. Crop area by country {year}'!H86)," ",'1. Production by country {year}'!H86/'2. Crop area by country {year}'!H86)</f>
        <v xml:space="preserve"> </v>
      </c>
      <c r="I86" s="59" t="str">
        <f>IF(ISERROR('1. Production by country {year}'!I86/'2. Crop area by country {year}'!I86)," ",'1. Production by country {year}'!I86/'2. Crop area by country {year}'!I86)</f>
        <v xml:space="preserve"> </v>
      </c>
      <c r="J86" s="59" t="str">
        <f>IF(ISERROR('1. Production by country {year}'!J86/'2. Crop area by country {year}'!J86)," ",'1. Production by country {year}'!J86/'2. Crop area by country {year}'!J86)</f>
        <v xml:space="preserve"> </v>
      </c>
      <c r="K86" s="59" t="str">
        <f>IF(ISERROR('1. Production by country {year}'!K86/'2. Crop area by country {year}'!K86)," ",'1. Production by country {year}'!K86/'2. Crop area by country {year}'!K86)</f>
        <v xml:space="preserve"> </v>
      </c>
      <c r="AC86" s="3"/>
    </row>
    <row r="87" spans="1:29">
      <c r="A87" s="58" t="s">
        <v>31</v>
      </c>
      <c r="B87" s="58">
        <v>32</v>
      </c>
      <c r="C87" s="58" t="s">
        <v>14</v>
      </c>
      <c r="D87" s="58">
        <v>195</v>
      </c>
      <c r="E87" s="58" t="s">
        <v>107</v>
      </c>
      <c r="F87" s="58"/>
      <c r="G87" s="59">
        <f>IF(ISERROR('1. Production by country {year}'!G87/'2. Crop area by country {year}'!G87)," ",'1. Production by country {year}'!G87/'2. Crop area by country {year}'!G87)</f>
        <v>1.0307526211517486</v>
      </c>
      <c r="H87" s="59">
        <f>IF(ISERROR('1. Production by country {year}'!H87/'2. Crop area by country {year}'!H87)," ",'1. Production by country {year}'!H87/'2. Crop area by country {year}'!H87)</f>
        <v>1.0308574471524614</v>
      </c>
      <c r="I87" s="59">
        <f>IF(ISERROR('1. Production by country {year}'!I87/'2. Crop area by country {year}'!I87)," ",'1. Production by country {year}'!I87/'2. Crop area by country {year}'!I87)</f>
        <v>0.95238095238095233</v>
      </c>
      <c r="J87" s="59">
        <f>IF(ISERROR('1. Production by country {year}'!J87/'2. Crop area by country {year}'!J87)," ",'1. Production by country {year}'!J87/'2. Crop area by country {year}'!J87)</f>
        <v>0.95238095238095233</v>
      </c>
      <c r="K87" s="59">
        <f>IF(ISERROR('1. Production by country {year}'!K87/'2. Crop area by country {year}'!K87)," ",'1. Production by country {year}'!K87/'2. Crop area by country {year}'!K87)</f>
        <v>0.99014338023787241</v>
      </c>
      <c r="AC87" s="3"/>
    </row>
    <row r="88" spans="1:29">
      <c r="A88" s="58" t="s">
        <v>31</v>
      </c>
      <c r="B88" s="58">
        <v>32</v>
      </c>
      <c r="C88" s="58" t="s">
        <v>15</v>
      </c>
      <c r="D88" s="58">
        <v>242</v>
      </c>
      <c r="E88" s="58" t="s">
        <v>107</v>
      </c>
      <c r="F88" s="58"/>
      <c r="G88" s="59">
        <f>IF(ISERROR('1. Production by country {year}'!G88/'2. Crop area by country {year}'!G88)," ",'1. Production by country {year}'!G88/'2. Crop area by country {year}'!G88)</f>
        <v>0.8251201356826533</v>
      </c>
      <c r="H88" s="59">
        <f>IF(ISERROR('1. Production by country {year}'!H88/'2. Crop area by country {year}'!H88)," ",'1. Production by country {year}'!H88/'2. Crop area by country {year}'!H88)</f>
        <v>0.53246753246753242</v>
      </c>
      <c r="I88" s="59">
        <f>IF(ISERROR('1. Production by country {year}'!I88/'2. Crop area by country {year}'!I88)," ",'1. Production by country {year}'!I88/'2. Crop area by country {year}'!I88)</f>
        <v>0.53333333333333333</v>
      </c>
      <c r="J88" s="59">
        <f>IF(ISERROR('1. Production by country {year}'!J88/'2. Crop area by country {year}'!J88)," ",'1. Production by country {year}'!J88/'2. Crop area by country {year}'!J88)</f>
        <v>0.53333333333333333</v>
      </c>
      <c r="K88" s="59">
        <f>IF(ISERROR('1. Production by country {year}'!K88/'2. Crop area by country {year}'!K88)," ",'1. Production by country {year}'!K88/'2. Crop area by country {year}'!K88)</f>
        <v>0.60698055646718108</v>
      </c>
      <c r="AC88" s="3"/>
    </row>
    <row r="89" spans="1:29">
      <c r="A89" s="58" t="s">
        <v>31</v>
      </c>
      <c r="B89" s="58">
        <v>32</v>
      </c>
      <c r="C89" s="58" t="s">
        <v>16</v>
      </c>
      <c r="D89" s="58">
        <v>201</v>
      </c>
      <c r="E89" s="58" t="s">
        <v>107</v>
      </c>
      <c r="F89" s="58"/>
      <c r="G89" s="59" t="str">
        <f>IF(ISERROR('1. Production by country {year}'!G89/'2. Crop area by country {year}'!G89)," ",'1. Production by country {year}'!G89/'2. Crop area by country {year}'!G89)</f>
        <v xml:space="preserve"> </v>
      </c>
      <c r="H89" s="59" t="str">
        <f>IF(ISERROR('1. Production by country {year}'!H89/'2. Crop area by country {year}'!H89)," ",'1. Production by country {year}'!H89/'2. Crop area by country {year}'!H89)</f>
        <v xml:space="preserve"> </v>
      </c>
      <c r="I89" s="59" t="str">
        <f>IF(ISERROR('1. Production by country {year}'!I89/'2. Crop area by country {year}'!I89)," ",'1. Production by country {year}'!I89/'2. Crop area by country {year}'!I89)</f>
        <v xml:space="preserve"> </v>
      </c>
      <c r="J89" s="59" t="str">
        <f>IF(ISERROR('1. Production by country {year}'!J89/'2. Crop area by country {year}'!J89)," ",'1. Production by country {year}'!J89/'2. Crop area by country {year}'!J89)</f>
        <v xml:space="preserve"> </v>
      </c>
      <c r="K89" s="59" t="str">
        <f>IF(ISERROR('1. Production by country {year}'!K89/'2. Crop area by country {year}'!K89)," ",'1. Production by country {year}'!K89/'2. Crop area by country {year}'!K89)</f>
        <v xml:space="preserve"> </v>
      </c>
      <c r="AC89" s="3"/>
    </row>
    <row r="90" spans="1:29">
      <c r="A90" s="58" t="s">
        <v>31</v>
      </c>
      <c r="B90" s="58">
        <v>32</v>
      </c>
      <c r="C90" s="58" t="s">
        <v>17</v>
      </c>
      <c r="D90" s="58">
        <v>56</v>
      </c>
      <c r="E90" s="58" t="s">
        <v>107</v>
      </c>
      <c r="F90" s="58"/>
      <c r="G90" s="59">
        <f>IF(ISERROR('1. Production by country {year}'!G90/'2. Crop area by country {year}'!G90)," ",'1. Production by country {year}'!G90/'2. Crop area by country {year}'!G90)</f>
        <v>1.8757071428571428</v>
      </c>
      <c r="H90" s="59">
        <f>IF(ISERROR('1. Production by country {year}'!H90/'2. Crop area by country {year}'!H90)," ",'1. Production by country {year}'!H90/'2. Crop area by country {year}'!H90)</f>
        <v>1.9833158730158731</v>
      </c>
      <c r="I90" s="59">
        <f>IF(ISERROR('1. Production by country {year}'!I90/'2. Crop area by country {year}'!I90)," ",'1. Production by country {year}'!I90/'2. Crop area by country {year}'!I90)</f>
        <v>1.935483870967742</v>
      </c>
      <c r="J90" s="59">
        <f>IF(ISERROR('1. Production by country {year}'!J90/'2. Crop area by country {year}'!J90)," ",'1. Production by country {year}'!J90/'2. Crop area by country {year}'!J90)</f>
        <v>1.935483870967742</v>
      </c>
      <c r="K90" s="59">
        <f>IF(ISERROR('1. Production by country {year}'!K90/'2. Crop area by country {year}'!K90)," ",'1. Production by country {year}'!K90/'2. Crop area by country {year}'!K90)</f>
        <v>1.9341090534979424</v>
      </c>
      <c r="AC90" s="3"/>
    </row>
    <row r="91" spans="1:29">
      <c r="A91" s="58" t="s">
        <v>31</v>
      </c>
      <c r="B91" s="58">
        <v>32</v>
      </c>
      <c r="C91" s="58" t="s">
        <v>18</v>
      </c>
      <c r="D91" s="58">
        <v>79</v>
      </c>
      <c r="E91" s="58" t="s">
        <v>107</v>
      </c>
      <c r="F91" s="58"/>
      <c r="G91" s="59">
        <f>IF(ISERROR('1. Production by country {year}'!G91/'2. Crop area by country {year}'!G91)," ",'1. Production by country {year}'!G91/'2. Crop area by country {year}'!G91)</f>
        <v>1.1320754716981132</v>
      </c>
      <c r="H91" s="59">
        <f>IF(ISERROR('1. Production by country {year}'!H91/'2. Crop area by country {year}'!H91)," ",'1. Production by country {year}'!H91/'2. Crop area by country {year}'!H91)</f>
        <v>1.1320754716981132</v>
      </c>
      <c r="I91" s="59">
        <f>IF(ISERROR('1. Production by country {year}'!I91/'2. Crop area by country {year}'!I91)," ",'1. Production by country {year}'!I91/'2. Crop area by country {year}'!I91)</f>
        <v>1.1320754716981132</v>
      </c>
      <c r="J91" s="59">
        <f>IF(ISERROR('1. Production by country {year}'!J91/'2. Crop area by country {year}'!J91)," ",'1. Production by country {year}'!J91/'2. Crop area by country {year}'!J91)</f>
        <v>1.1320754716981132</v>
      </c>
      <c r="K91" s="59">
        <f>IF(ISERROR('1. Production by country {year}'!K91/'2. Crop area by country {year}'!K91)," ",'1. Production by country {year}'!K91/'2. Crop area by country {year}'!K91)</f>
        <v>1.1320754716981132</v>
      </c>
      <c r="AC91" s="3"/>
    </row>
    <row r="92" spans="1:29">
      <c r="A92" s="58" t="s">
        <v>31</v>
      </c>
      <c r="B92" s="58">
        <v>32</v>
      </c>
      <c r="C92" s="58" t="s">
        <v>19</v>
      </c>
      <c r="D92" s="58">
        <v>197</v>
      </c>
      <c r="E92" s="58" t="s">
        <v>107</v>
      </c>
      <c r="F92" s="58"/>
      <c r="G92" s="59" t="str">
        <f>IF(ISERROR('1. Production by country {year}'!G92/'2. Crop area by country {year}'!G92)," ",'1. Production by country {year}'!G92/'2. Crop area by country {year}'!G92)</f>
        <v xml:space="preserve"> </v>
      </c>
      <c r="H92" s="59" t="str">
        <f>IF(ISERROR('1. Production by country {year}'!H92/'2. Crop area by country {year}'!H92)," ",'1. Production by country {year}'!H92/'2. Crop area by country {year}'!H92)</f>
        <v xml:space="preserve"> </v>
      </c>
      <c r="I92" s="59" t="str">
        <f>IF(ISERROR('1. Production by country {year}'!I92/'2. Crop area by country {year}'!I92)," ",'1. Production by country {year}'!I92/'2. Crop area by country {year}'!I92)</f>
        <v xml:space="preserve"> </v>
      </c>
      <c r="J92" s="59" t="str">
        <f>IF(ISERROR('1. Production by country {year}'!J92/'2. Crop area by country {year}'!J92)," ",'1. Production by country {year}'!J92/'2. Crop area by country {year}'!J92)</f>
        <v xml:space="preserve"> </v>
      </c>
      <c r="K92" s="59" t="str">
        <f>IF(ISERROR('1. Production by country {year}'!K92/'2. Crop area by country {year}'!K92)," ",'1. Production by country {year}'!K92/'2. Crop area by country {year}'!K92)</f>
        <v xml:space="preserve"> </v>
      </c>
      <c r="AC92" s="3"/>
    </row>
    <row r="93" spans="1:29">
      <c r="A93" s="58" t="s">
        <v>31</v>
      </c>
      <c r="B93" s="58">
        <v>32</v>
      </c>
      <c r="C93" s="58" t="s">
        <v>20</v>
      </c>
      <c r="D93" s="58">
        <v>489</v>
      </c>
      <c r="E93" s="58" t="s">
        <v>107</v>
      </c>
      <c r="F93" s="58"/>
      <c r="G93" s="59">
        <f>IF(ISERROR('1. Production by country {year}'!G93/'2. Crop area by country {year}'!G93)," ",'1. Production by country {year}'!G93/'2. Crop area by country {year}'!G93)</f>
        <v>5.3409028231938418</v>
      </c>
      <c r="H93" s="59">
        <f>IF(ISERROR('1. Production by country {year}'!H93/'2. Crop area by country {year}'!H93)," ",'1. Production by country {year}'!H93/'2. Crop area by country {year}'!H93)</f>
        <v>5.4901960784313726</v>
      </c>
      <c r="I93" s="59">
        <f>IF(ISERROR('1. Production by country {year}'!I93/'2. Crop area by country {year}'!I93)," ",'1. Production by country {year}'!I93/'2. Crop area by country {year}'!I93)</f>
        <v>5.4901960784313726</v>
      </c>
      <c r="J93" s="59">
        <f>IF(ISERROR('1. Production by country {year}'!J93/'2. Crop area by country {year}'!J93)," ",'1. Production by country {year}'!J93/'2. Crop area by country {year}'!J93)</f>
        <v>5.4901960784313726</v>
      </c>
      <c r="K93" s="59">
        <f>IF(ISERROR('1. Production by country {year}'!K93/'2. Crop area by country {year}'!K93)," ",'1. Production by country {year}'!K93/'2. Crop area by country {year}'!K93)</f>
        <v>5.4530017883328457</v>
      </c>
      <c r="AC93" s="3"/>
    </row>
    <row r="94" spans="1:29">
      <c r="A94" s="58" t="s">
        <v>31</v>
      </c>
      <c r="B94" s="58">
        <v>32</v>
      </c>
      <c r="C94" s="58" t="s">
        <v>21</v>
      </c>
      <c r="D94" s="58">
        <v>27</v>
      </c>
      <c r="E94" s="58" t="s">
        <v>107</v>
      </c>
      <c r="F94" s="58"/>
      <c r="G94" s="59">
        <f>IF(ISERROR('1. Production by country {year}'!G94/'2. Crop area by country {year}'!G94)," ",'1. Production by country {year}'!G94/'2. Crop area by country {year}'!G94)</f>
        <v>1.297088888888889</v>
      </c>
      <c r="H94" s="59">
        <f>IF(ISERROR('1. Production by country {year}'!H94/'2. Crop area by country {year}'!H94)," ",'1. Production by country {year}'!H94/'2. Crop area by country {year}'!H94)</f>
        <v>1.2905</v>
      </c>
      <c r="I94" s="59">
        <f>IF(ISERROR('1. Production by country {year}'!I94/'2. Crop area by country {year}'!I94)," ",'1. Production by country {year}'!I94/'2. Crop area by country {year}'!I94)</f>
        <v>1.3</v>
      </c>
      <c r="J94" s="59">
        <f>IF(ISERROR('1. Production by country {year}'!J94/'2. Crop area by country {year}'!J94)," ",'1. Production by country {year}'!J94/'2. Crop area by country {year}'!J94)</f>
        <v>1.3</v>
      </c>
      <c r="K94" s="59">
        <f>IF(ISERROR('1. Production by country {year}'!K94/'2. Crop area by country {year}'!K94)," ",'1. Production by country {year}'!K94/'2. Crop area by country {year}'!K94)</f>
        <v>1.2968923076923078</v>
      </c>
      <c r="AC94" s="3"/>
    </row>
    <row r="95" spans="1:29">
      <c r="A95" s="58" t="s">
        <v>31</v>
      </c>
      <c r="B95" s="58">
        <v>32</v>
      </c>
      <c r="C95" s="58" t="s">
        <v>22</v>
      </c>
      <c r="D95" s="58">
        <v>83</v>
      </c>
      <c r="E95" s="58" t="s">
        <v>107</v>
      </c>
      <c r="F95" s="58"/>
      <c r="G95" s="59">
        <f>IF(ISERROR('1. Production by country {year}'!G95/'2. Crop area by country {year}'!G95)," ",'1. Production by country {year}'!G95/'2. Crop area by country {year}'!G95)</f>
        <v>0.98508867009905765</v>
      </c>
      <c r="H95" s="59">
        <f>IF(ISERROR('1. Production by country {year}'!H95/'2. Crop area by country {year}'!H95)," ",'1. Production by country {year}'!H95/'2. Crop area by country {year}'!H95)</f>
        <v>1.2</v>
      </c>
      <c r="I95" s="59">
        <f>IF(ISERROR('1. Production by country {year}'!I95/'2. Crop area by country {year}'!I95)," ",'1. Production by country {year}'!I95/'2. Crop area by country {year}'!I95)</f>
        <v>1.2</v>
      </c>
      <c r="J95" s="59">
        <f>IF(ISERROR('1. Production by country {year}'!J95/'2. Crop area by country {year}'!J95)," ",'1. Production by country {year}'!J95/'2. Crop area by country {year}'!J95)</f>
        <v>1.2</v>
      </c>
      <c r="K95" s="59">
        <f>IF(ISERROR('1. Production by country {year}'!K95/'2. Crop area by country {year}'!K95)," ",'1. Production by country {year}'!K95/'2. Crop area by country {year}'!K95)</f>
        <v>1.1437800776604208</v>
      </c>
      <c r="AC95" s="3"/>
    </row>
    <row r="96" spans="1:29">
      <c r="A96" s="58" t="s">
        <v>31</v>
      </c>
      <c r="B96" s="58">
        <v>32</v>
      </c>
      <c r="C96" s="58" t="s">
        <v>23</v>
      </c>
      <c r="D96" s="58">
        <v>122</v>
      </c>
      <c r="E96" s="58" t="s">
        <v>107</v>
      </c>
      <c r="F96" s="58"/>
      <c r="G96" s="59">
        <f>IF(ISERROR('1. Production by country {year}'!G96/'2. Crop area by country {year}'!G96)," ",'1. Production by country {year}'!G96/'2. Crop area by country {year}'!G96)</f>
        <v>4.2132040816326528</v>
      </c>
      <c r="H96" s="59">
        <f>IF(ISERROR('1. Production by country {year}'!H96/'2. Crop area by country {year}'!H96)," ",'1. Production by country {year}'!H96/'2. Crop area by country {year}'!H96)</f>
        <v>4.2565769230769233</v>
      </c>
      <c r="I96" s="59">
        <f>IF(ISERROR('1. Production by country {year}'!I96/'2. Crop area by country {year}'!I96)," ",'1. Production by country {year}'!I96/'2. Crop area by country {year}'!I96)</f>
        <v>4.166666666666667</v>
      </c>
      <c r="J96" s="59">
        <f>IF(ISERROR('1. Production by country {year}'!J96/'2. Crop area by country {year}'!J96)," ",'1. Production by country {year}'!J96/'2. Crop area by country {year}'!J96)</f>
        <v>4.166666666666667</v>
      </c>
      <c r="K96" s="59">
        <f>IF(ISERROR('1. Production by country {year}'!K96/'2. Crop area by country {year}'!K96)," ",'1. Production by country {year}'!K96/'2. Crop area by country {year}'!K96)</f>
        <v>4.2019746192893397</v>
      </c>
      <c r="AC96" s="3"/>
    </row>
    <row r="97" spans="1:29">
      <c r="A97" s="58" t="s">
        <v>31</v>
      </c>
      <c r="B97" s="58">
        <v>32</v>
      </c>
      <c r="C97" s="58" t="s">
        <v>24</v>
      </c>
      <c r="D97" s="58">
        <v>15</v>
      </c>
      <c r="E97" s="58" t="s">
        <v>107</v>
      </c>
      <c r="F97" s="58"/>
      <c r="G97" s="59">
        <f>IF(ISERROR('1. Production by country {year}'!G97/'2. Crop area by country {year}'!G97)," ",'1. Production by country {year}'!G97/'2. Crop area by country {year}'!G97)</f>
        <v>1.3333333333333333</v>
      </c>
      <c r="H97" s="59">
        <f>IF(ISERROR('1. Production by country {year}'!H97/'2. Crop area by country {year}'!H97)," ",'1. Production by country {year}'!H97/'2. Crop area by country {year}'!H97)</f>
        <v>1.3333333333333333</v>
      </c>
      <c r="I97" s="59">
        <f>IF(ISERROR('1. Production by country {year}'!I97/'2. Crop area by country {year}'!I97)," ",'1. Production by country {year}'!I97/'2. Crop area by country {year}'!I97)</f>
        <v>1.3333333333333333</v>
      </c>
      <c r="J97" s="59">
        <f>IF(ISERROR('1. Production by country {year}'!J97/'2. Crop area by country {year}'!J97)," ",'1. Production by country {year}'!J97/'2. Crop area by country {year}'!J97)</f>
        <v>1.3333333333333333</v>
      </c>
      <c r="K97" s="59">
        <f>IF(ISERROR('1. Production by country {year}'!K97/'2. Crop area by country {year}'!K97)," ",'1. Production by country {year}'!K97/'2. Crop area by country {year}'!K97)</f>
        <v>1.3333333333333333</v>
      </c>
      <c r="AC97" s="3"/>
    </row>
    <row r="98" spans="1:29">
      <c r="A98" s="58" t="s">
        <v>31</v>
      </c>
      <c r="B98" s="58">
        <v>32</v>
      </c>
      <c r="C98" s="58" t="s">
        <v>25</v>
      </c>
      <c r="D98" s="58">
        <v>137</v>
      </c>
      <c r="E98" s="58" t="s">
        <v>107</v>
      </c>
      <c r="F98" s="58"/>
      <c r="G98" s="59">
        <f>IF(ISERROR('1. Production by country {year}'!G98/'2. Crop area by country {year}'!G98)," ",'1. Production by country {year}'!G98/'2. Crop area by country {year}'!G98)</f>
        <v>7.628222222222222</v>
      </c>
      <c r="H98" s="59">
        <f>IF(ISERROR('1. Production by country {year}'!H98/'2. Crop area by country {year}'!H98)," ",'1. Production by country {year}'!H98/'2. Crop area by country {year}'!H98)</f>
        <v>7.6418333333333335</v>
      </c>
      <c r="I98" s="59">
        <f>IF(ISERROR('1. Production by country {year}'!I98/'2. Crop area by country {year}'!I98)," ",'1. Production by country {year}'!I98/'2. Crop area by country {year}'!I98)</f>
        <v>7.6086956521739131</v>
      </c>
      <c r="J98" s="59">
        <f>IF(ISERROR('1. Production by country {year}'!J98/'2. Crop area by country {year}'!J98)," ",'1. Production by country {year}'!J98/'2. Crop area by country {year}'!J98)</f>
        <v>7.6086956521739131</v>
      </c>
      <c r="K98" s="59">
        <f>IF(ISERROR('1. Production by country {year}'!K98/'2. Crop area by country {year}'!K98)," ",'1. Production by country {year}'!K98/'2. Crop area by country {year}'!K98)</f>
        <v>7.622043243243243</v>
      </c>
      <c r="AC98" s="3"/>
    </row>
    <row r="99" spans="1:29">
      <c r="A99" s="58" t="s">
        <v>32</v>
      </c>
      <c r="B99" s="58">
        <v>37</v>
      </c>
      <c r="C99" s="58" t="s">
        <v>7</v>
      </c>
      <c r="D99" s="58">
        <v>486</v>
      </c>
      <c r="E99" s="58" t="s">
        <v>107</v>
      </c>
      <c r="F99" s="58"/>
      <c r="G99" s="59">
        <f>IF(ISERROR('1. Production by country {year}'!G99/'2. Crop area by country {year}'!G99)," ",'1. Production by country {year}'!G99/'2. Crop area by country {year}'!G99)</f>
        <v>6.0540540540540544</v>
      </c>
      <c r="H99" s="59">
        <f>IF(ISERROR('1. Production by country {year}'!H99/'2. Crop area by country {year}'!H99)," ",'1. Production by country {year}'!H99/'2. Crop area by country {year}'!H99)</f>
        <v>6.1170212765957448</v>
      </c>
      <c r="I99" s="59">
        <f>IF(ISERROR('1. Production by country {year}'!I99/'2. Crop area by country {year}'!I99)," ",'1. Production by country {year}'!I99/'2. Crop area by country {year}'!I99)</f>
        <v>6.1538461538461542</v>
      </c>
      <c r="J99" s="59">
        <f>IF(ISERROR('1. Production by country {year}'!J99/'2. Crop area by country {year}'!J99)," ",'1. Production by country {year}'!J99/'2. Crop area by country {year}'!J99)</f>
        <v>6.1538461538461542</v>
      </c>
      <c r="K99" s="59">
        <f>IF(ISERROR('1. Production by country {year}'!K99/'2. Crop area by country {year}'!K99)," ",'1. Production by country {year}'!K99/'2. Crop area by country {year}'!K99)</f>
        <v>6.1205766710353871</v>
      </c>
      <c r="AC99" s="3"/>
    </row>
    <row r="100" spans="1:29">
      <c r="A100" s="58" t="s">
        <v>32</v>
      </c>
      <c r="B100" s="58">
        <v>37</v>
      </c>
      <c r="C100" s="58" t="s">
        <v>10</v>
      </c>
      <c r="D100" s="58">
        <v>176</v>
      </c>
      <c r="E100" s="58" t="s">
        <v>107</v>
      </c>
      <c r="F100" s="58"/>
      <c r="G100" s="59" t="str">
        <f>IF(ISERROR('1. Production by country {year}'!G100/'2. Crop area by country {year}'!G100)," ",'1. Production by country {year}'!G100/'2. Crop area by country {year}'!G100)</f>
        <v xml:space="preserve"> </v>
      </c>
      <c r="H100" s="59" t="str">
        <f>IF(ISERROR('1. Production by country {year}'!H100/'2. Crop area by country {year}'!H100)," ",'1. Production by country {year}'!H100/'2. Crop area by country {year}'!H100)</f>
        <v xml:space="preserve"> </v>
      </c>
      <c r="I100" s="59" t="str">
        <f>IF(ISERROR('1. Production by country {year}'!I100/'2. Crop area by country {year}'!I100)," ",'1. Production by country {year}'!I100/'2. Crop area by country {year}'!I100)</f>
        <v xml:space="preserve"> </v>
      </c>
      <c r="J100" s="59" t="str">
        <f>IF(ISERROR('1. Production by country {year}'!J100/'2. Crop area by country {year}'!J100)," ",'1. Production by country {year}'!J100/'2. Crop area by country {year}'!J100)</f>
        <v xml:space="preserve"> </v>
      </c>
      <c r="K100" s="59" t="str">
        <f>IF(ISERROR('1. Production by country {year}'!K100/'2. Crop area by country {year}'!K100)," ",'1. Production by country {year}'!K100/'2. Crop area by country {year}'!K100)</f>
        <v xml:space="preserve"> </v>
      </c>
      <c r="AC100" s="3"/>
    </row>
    <row r="101" spans="1:29">
      <c r="A101" s="58" t="s">
        <v>32</v>
      </c>
      <c r="B101" s="58">
        <v>37</v>
      </c>
      <c r="C101" s="58" t="s">
        <v>12</v>
      </c>
      <c r="D101" s="58">
        <v>125</v>
      </c>
      <c r="E101" s="58" t="s">
        <v>107</v>
      </c>
      <c r="F101" s="58"/>
      <c r="G101" s="59">
        <f>IF(ISERROR('1. Production by country {year}'!G101/'2. Crop area by country {year}'!G101)," ",'1. Production by country {year}'!G101/'2. Crop area by country {year}'!G101)</f>
        <v>3.0431578947368423</v>
      </c>
      <c r="H101" s="59">
        <f>IF(ISERROR('1. Production by country {year}'!H101/'2. Crop area by country {year}'!H101)," ",'1. Production by country {year}'!H101/'2. Crop area by country {year}'!H101)</f>
        <v>3.0105263157894737</v>
      </c>
      <c r="I101" s="59">
        <f>IF(ISERROR('1. Production by country {year}'!I101/'2. Crop area by country {year}'!I101)," ",'1. Production by country {year}'!I101/'2. Crop area by country {year}'!I101)</f>
        <v>3</v>
      </c>
      <c r="J101" s="59">
        <f>IF(ISERROR('1. Production by country {year}'!J101/'2. Crop area by country {year}'!J101)," ",'1. Production by country {year}'!J101/'2. Crop area by country {year}'!J101)</f>
        <v>3.000004825043908</v>
      </c>
      <c r="K101" s="59">
        <f>IF(ISERROR('1. Production by country {year}'!K101/'2. Crop area by country {year}'!K101)," ",'1. Production by country {year}'!K101/'2. Crop area by country {year}'!K101)</f>
        <v>3.0129695766102631</v>
      </c>
      <c r="AC101" s="3"/>
    </row>
    <row r="102" spans="1:29">
      <c r="A102" s="58" t="s">
        <v>32</v>
      </c>
      <c r="B102" s="58">
        <v>37</v>
      </c>
      <c r="C102" s="58" t="s">
        <v>13</v>
      </c>
      <c r="D102" s="58">
        <v>191</v>
      </c>
      <c r="E102" s="58" t="s">
        <v>107</v>
      </c>
      <c r="F102" s="58"/>
      <c r="G102" s="59" t="str">
        <f>IF(ISERROR('1. Production by country {year}'!G102/'2. Crop area by country {year}'!G102)," ",'1. Production by country {year}'!G102/'2. Crop area by country {year}'!G102)</f>
        <v xml:space="preserve"> </v>
      </c>
      <c r="H102" s="59" t="str">
        <f>IF(ISERROR('1. Production by country {year}'!H102/'2. Crop area by country {year}'!H102)," ",'1. Production by country {year}'!H102/'2. Crop area by country {year}'!H102)</f>
        <v xml:space="preserve"> </v>
      </c>
      <c r="I102" s="59" t="str">
        <f>IF(ISERROR('1. Production by country {year}'!I102/'2. Crop area by country {year}'!I102)," ",'1. Production by country {year}'!I102/'2. Crop area by country {year}'!I102)</f>
        <v xml:space="preserve"> </v>
      </c>
      <c r="J102" s="59" t="str">
        <f>IF(ISERROR('1. Production by country {year}'!J102/'2. Crop area by country {year}'!J102)," ",'1. Production by country {year}'!J102/'2. Crop area by country {year}'!J102)</f>
        <v xml:space="preserve"> </v>
      </c>
      <c r="K102" s="59" t="str">
        <f>IF(ISERROR('1. Production by country {year}'!K102/'2. Crop area by country {year}'!K102)," ",'1. Production by country {year}'!K102/'2. Crop area by country {year}'!K102)</f>
        <v xml:space="preserve"> </v>
      </c>
      <c r="AC102" s="3"/>
    </row>
    <row r="103" spans="1:29">
      <c r="A103" s="58" t="s">
        <v>32</v>
      </c>
      <c r="B103" s="58">
        <v>37</v>
      </c>
      <c r="C103" s="58" t="s">
        <v>14</v>
      </c>
      <c r="D103" s="58">
        <v>195</v>
      </c>
      <c r="E103" s="58" t="s">
        <v>107</v>
      </c>
      <c r="F103" s="58"/>
      <c r="G103" s="59" t="str">
        <f>IF(ISERROR('1. Production by country {year}'!G103/'2. Crop area by country {year}'!G103)," ",'1. Production by country {year}'!G103/'2. Crop area by country {year}'!G103)</f>
        <v xml:space="preserve"> </v>
      </c>
      <c r="H103" s="59" t="str">
        <f>IF(ISERROR('1. Production by country {year}'!H103/'2. Crop area by country {year}'!H103)," ",'1. Production by country {year}'!H103/'2. Crop area by country {year}'!H103)</f>
        <v xml:space="preserve"> </v>
      </c>
      <c r="I103" s="59" t="str">
        <f>IF(ISERROR('1. Production by country {year}'!I103/'2. Crop area by country {year}'!I103)," ",'1. Production by country {year}'!I103/'2. Crop area by country {year}'!I103)</f>
        <v xml:space="preserve"> </v>
      </c>
      <c r="J103" s="59" t="str">
        <f>IF(ISERROR('1. Production by country {year}'!J103/'2. Crop area by country {year}'!J103)," ",'1. Production by country {year}'!J103/'2. Crop area by country {year}'!J103)</f>
        <v xml:space="preserve"> </v>
      </c>
      <c r="K103" s="59" t="str">
        <f>IF(ISERROR('1. Production by country {year}'!K103/'2. Crop area by country {year}'!K103)," ",'1. Production by country {year}'!K103/'2. Crop area by country {year}'!K103)</f>
        <v xml:space="preserve"> </v>
      </c>
      <c r="AC103" s="3"/>
    </row>
    <row r="104" spans="1:29">
      <c r="A104" s="58" t="s">
        <v>32</v>
      </c>
      <c r="B104" s="58">
        <v>37</v>
      </c>
      <c r="C104" s="58" t="s">
        <v>15</v>
      </c>
      <c r="D104" s="58">
        <v>242</v>
      </c>
      <c r="E104" s="58" t="s">
        <v>107</v>
      </c>
      <c r="F104" s="58"/>
      <c r="G104" s="59">
        <f>IF(ISERROR('1. Production by country {year}'!G104/'2. Crop area by country {year}'!G104)," ",'1. Production by country {year}'!G104/'2. Crop area by country {year}'!G104)</f>
        <v>1.0385714285714285</v>
      </c>
      <c r="H104" s="59">
        <f>IF(ISERROR('1. Production by country {year}'!H104/'2. Crop area by country {year}'!H104)," ",'1. Production by country {year}'!H104/'2. Crop area by country {year}'!H104)</f>
        <v>1.0435714285714286</v>
      </c>
      <c r="I104" s="59">
        <f>IF(ISERROR('1. Production by country {year}'!I104/'2. Crop area by country {year}'!I104)," ",'1. Production by country {year}'!I104/'2. Crop area by country {year}'!I104)</f>
        <v>1</v>
      </c>
      <c r="J104" s="59">
        <f>IF(ISERROR('1. Production by country {year}'!J104/'2. Crop area by country {year}'!J104)," ",'1. Production by country {year}'!J104/'2. Crop area by country {year}'!J104)</f>
        <v>1</v>
      </c>
      <c r="K104" s="59">
        <f>IF(ISERROR('1. Production by country {year}'!K104/'2. Crop area by country {year}'!K104)," ",'1. Production by country {year}'!K104/'2. Crop area by country {year}'!K104)</f>
        <v>1.0192993496958254</v>
      </c>
      <c r="AC104" s="3"/>
    </row>
    <row r="105" spans="1:29">
      <c r="A105" s="58" t="s">
        <v>32</v>
      </c>
      <c r="B105" s="58">
        <v>37</v>
      </c>
      <c r="C105" s="58" t="s">
        <v>16</v>
      </c>
      <c r="D105" s="58">
        <v>201</v>
      </c>
      <c r="E105" s="58" t="s">
        <v>107</v>
      </c>
      <c r="F105" s="58"/>
      <c r="G105" s="59" t="str">
        <f>IF(ISERROR('1. Production by country {year}'!G105/'2. Crop area by country {year}'!G105)," ",'1. Production by country {year}'!G105/'2. Crop area by country {year}'!G105)</f>
        <v xml:space="preserve"> </v>
      </c>
      <c r="H105" s="59" t="str">
        <f>IF(ISERROR('1. Production by country {year}'!H105/'2. Crop area by country {year}'!H105)," ",'1. Production by country {year}'!H105/'2. Crop area by country {year}'!H105)</f>
        <v xml:space="preserve"> </v>
      </c>
      <c r="I105" s="59" t="str">
        <f>IF(ISERROR('1. Production by country {year}'!I105/'2. Crop area by country {year}'!I105)," ",'1. Production by country {year}'!I105/'2. Crop area by country {year}'!I105)</f>
        <v xml:space="preserve"> </v>
      </c>
      <c r="J105" s="59" t="str">
        <f>IF(ISERROR('1. Production by country {year}'!J105/'2. Crop area by country {year}'!J105)," ",'1. Production by country {year}'!J105/'2. Crop area by country {year}'!J105)</f>
        <v xml:space="preserve"> </v>
      </c>
      <c r="K105" s="59" t="str">
        <f>IF(ISERROR('1. Production by country {year}'!K105/'2. Crop area by country {year}'!K105)," ",'1. Production by country {year}'!K105/'2. Crop area by country {year}'!K105)</f>
        <v xml:space="preserve"> </v>
      </c>
      <c r="AC105" s="3"/>
    </row>
    <row r="106" spans="1:29">
      <c r="A106" s="58" t="s">
        <v>32</v>
      </c>
      <c r="B106" s="58">
        <v>37</v>
      </c>
      <c r="C106" s="58" t="s">
        <v>17</v>
      </c>
      <c r="D106" s="58">
        <v>56</v>
      </c>
      <c r="E106" s="58" t="s">
        <v>107</v>
      </c>
      <c r="F106" s="58"/>
      <c r="G106" s="59">
        <f>IF(ISERROR('1. Production by country {year}'!G106/'2. Crop area by country {year}'!G106)," ",'1. Production by country {year}'!G106/'2. Crop area by country {year}'!G106)</f>
        <v>0.90344827586206899</v>
      </c>
      <c r="H106" s="59">
        <f>IF(ISERROR('1. Production by country {year}'!H106/'2. Crop area by country {year}'!H106)," ",'1. Production by country {year}'!H106/'2. Crop area by country {year}'!H106)</f>
        <v>0.90344827586206899</v>
      </c>
      <c r="I106" s="59">
        <f>IF(ISERROR('1. Production by country {year}'!I106/'2. Crop area by country {year}'!I106)," ",'1. Production by country {year}'!I106/'2. Crop area by country {year}'!I106)</f>
        <v>0.85000182435144311</v>
      </c>
      <c r="J106" s="59">
        <f>IF(ISERROR('1. Production by country {year}'!J106/'2. Crop area by country {year}'!J106)," ",'1. Production by country {year}'!J106/'2. Crop area by country {year}'!J106)</f>
        <v>0.84999855210957631</v>
      </c>
      <c r="K106" s="59">
        <f>IF(ISERROR('1. Production by country {year}'!K106/'2. Crop area by country {year}'!K106)," ",'1. Production by country {year}'!K106/'2. Crop area by country {year}'!K106)</f>
        <v>0.87471675487596212</v>
      </c>
      <c r="AC106" s="3"/>
    </row>
    <row r="107" spans="1:29">
      <c r="A107" s="58" t="s">
        <v>32</v>
      </c>
      <c r="B107" s="58">
        <v>37</v>
      </c>
      <c r="C107" s="58" t="s">
        <v>18</v>
      </c>
      <c r="D107" s="58">
        <v>79</v>
      </c>
      <c r="E107" s="58" t="s">
        <v>107</v>
      </c>
      <c r="F107" s="58"/>
      <c r="G107" s="59">
        <f>IF(ISERROR('1. Production by country {year}'!G107/'2. Crop area by country {year}'!G107)," ",'1. Production by country {year}'!G107/'2. Crop area by country {year}'!G107)</f>
        <v>1</v>
      </c>
      <c r="H107" s="59">
        <f>IF(ISERROR('1. Production by country {year}'!H107/'2. Crop area by country {year}'!H107)," ",'1. Production by country {year}'!H107/'2. Crop area by country {year}'!H107)</f>
        <v>1</v>
      </c>
      <c r="I107" s="59">
        <f>IF(ISERROR('1. Production by country {year}'!I107/'2. Crop area by country {year}'!I107)," ",'1. Production by country {year}'!I107/'2. Crop area by country {year}'!I107)</f>
        <v>1</v>
      </c>
      <c r="J107" s="59">
        <f>IF(ISERROR('1. Production by country {year}'!J107/'2. Crop area by country {year}'!J107)," ",'1. Production by country {year}'!J107/'2. Crop area by country {year}'!J107)</f>
        <v>1</v>
      </c>
      <c r="K107" s="59">
        <f>IF(ISERROR('1. Production by country {year}'!K107/'2. Crop area by country {year}'!K107)," ",'1. Production by country {year}'!K107/'2. Crop area by country {year}'!K107)</f>
        <v>1</v>
      </c>
      <c r="AC107" s="3"/>
    </row>
    <row r="108" spans="1:29">
      <c r="A108" s="58" t="s">
        <v>32</v>
      </c>
      <c r="B108" s="58">
        <v>37</v>
      </c>
      <c r="C108" s="58" t="s">
        <v>19</v>
      </c>
      <c r="D108" s="58">
        <v>197</v>
      </c>
      <c r="E108" s="58" t="s">
        <v>107</v>
      </c>
      <c r="F108" s="58"/>
      <c r="G108" s="59" t="str">
        <f>IF(ISERROR('1. Production by country {year}'!G108/'2. Crop area by country {year}'!G108)," ",'1. Production by country {year}'!G108/'2. Crop area by country {year}'!G108)</f>
        <v xml:space="preserve"> </v>
      </c>
      <c r="H108" s="59" t="str">
        <f>IF(ISERROR('1. Production by country {year}'!H108/'2. Crop area by country {year}'!H108)," ",'1. Production by country {year}'!H108/'2. Crop area by country {year}'!H108)</f>
        <v xml:space="preserve"> </v>
      </c>
      <c r="I108" s="59" t="str">
        <f>IF(ISERROR('1. Production by country {year}'!I108/'2. Crop area by country {year}'!I108)," ",'1. Production by country {year}'!I108/'2. Crop area by country {year}'!I108)</f>
        <v xml:space="preserve"> </v>
      </c>
      <c r="J108" s="59" t="str">
        <f>IF(ISERROR('1. Production by country {year}'!J108/'2. Crop area by country {year}'!J108)," ",'1. Production by country {year}'!J108/'2. Crop area by country {year}'!J108)</f>
        <v xml:space="preserve"> </v>
      </c>
      <c r="K108" s="59" t="str">
        <f>IF(ISERROR('1. Production by country {year}'!K108/'2. Crop area by country {year}'!K108)," ",'1. Production by country {year}'!K108/'2. Crop area by country {year}'!K108)</f>
        <v xml:space="preserve"> </v>
      </c>
      <c r="AC108" s="3"/>
    </row>
    <row r="109" spans="1:29">
      <c r="A109" s="58" t="s">
        <v>32</v>
      </c>
      <c r="B109" s="58">
        <v>37</v>
      </c>
      <c r="C109" s="58" t="s">
        <v>20</v>
      </c>
      <c r="D109" s="58">
        <v>489</v>
      </c>
      <c r="E109" s="58" t="s">
        <v>107</v>
      </c>
      <c r="F109" s="58"/>
      <c r="G109" s="59">
        <f>IF(ISERROR('1. Production by country {year}'!G109/'2. Crop area by country {year}'!G109)," ",'1. Production by country {year}'!G109/'2. Crop area by country {year}'!G109)</f>
        <v>2.8928571428571428</v>
      </c>
      <c r="H109" s="59">
        <f>IF(ISERROR('1. Production by country {year}'!H109/'2. Crop area by country {year}'!H109)," ",'1. Production by country {year}'!H109/'2. Crop area by country {year}'!H109)</f>
        <v>2.8928571428571428</v>
      </c>
      <c r="I109" s="59">
        <f>IF(ISERROR('1. Production by country {year}'!I109/'2. Crop area by country {year}'!I109)," ",'1. Production by country {year}'!I109/'2. Crop area by country {year}'!I109)</f>
        <v>2.9078014184397163</v>
      </c>
      <c r="J109" s="59">
        <f>IF(ISERROR('1. Production by country {year}'!J109/'2. Crop area by country {year}'!J109)," ",'1. Production by country {year}'!J109/'2. Crop area by country {year}'!J109)</f>
        <v>2.9078014184397163</v>
      </c>
      <c r="K109" s="59">
        <f>IF(ISERROR('1. Production by country {year}'!K109/'2. Crop area by country {year}'!K109)," ",'1. Production by country {year}'!K109/'2. Crop area by country {year}'!K109)</f>
        <v>2.9003558718861209</v>
      </c>
      <c r="AC109" s="3"/>
    </row>
    <row r="110" spans="1:29">
      <c r="A110" s="58" t="s">
        <v>32</v>
      </c>
      <c r="B110" s="58">
        <v>37</v>
      </c>
      <c r="C110" s="58" t="s">
        <v>21</v>
      </c>
      <c r="D110" s="58">
        <v>27</v>
      </c>
      <c r="E110" s="58" t="s">
        <v>107</v>
      </c>
      <c r="F110" s="58"/>
      <c r="G110" s="59">
        <f>IF(ISERROR('1. Production by country {year}'!G110/'2. Crop area by country {year}'!G110)," ",'1. Production by country {year}'!G110/'2. Crop area by country {year}'!G110)</f>
        <v>2.008695652173913</v>
      </c>
      <c r="H110" s="59">
        <f>IF(ISERROR('1. Production by country {year}'!H110/'2. Crop area by country {year}'!H110)," ",'1. Production by country {year}'!H110/'2. Crop area by country {year}'!H110)</f>
        <v>1.6</v>
      </c>
      <c r="I110" s="59">
        <f>IF(ISERROR('1. Production by country {year}'!I110/'2. Crop area by country {year}'!I110)," ",'1. Production by country {year}'!I110/'2. Crop area by country {year}'!I110)</f>
        <v>1.5000199497266888</v>
      </c>
      <c r="J110" s="59">
        <f>IF(ISERROR('1. Production by country {year}'!J110/'2. Crop area by country {year}'!J110)," ",'1. Production by country {year}'!J110/'2. Crop area by country {year}'!J110)</f>
        <v>1.5</v>
      </c>
      <c r="K110" s="59">
        <f>IF(ISERROR('1. Production by country {year}'!K110/'2. Crop area by country {year}'!K110)," ",'1. Production by country {year}'!K110/'2. Crop area by country {year}'!K110)</f>
        <v>1.6443477642131799</v>
      </c>
      <c r="AC110" s="3"/>
    </row>
    <row r="111" spans="1:29">
      <c r="A111" s="58" t="s">
        <v>32</v>
      </c>
      <c r="B111" s="58">
        <v>37</v>
      </c>
      <c r="C111" s="58" t="s">
        <v>22</v>
      </c>
      <c r="D111" s="58">
        <v>83</v>
      </c>
      <c r="E111" s="58" t="s">
        <v>107</v>
      </c>
      <c r="F111" s="58"/>
      <c r="G111" s="59">
        <f>IF(ISERROR('1. Production by country {year}'!G111/'2. Crop area by country {year}'!G111)," ",'1. Production by country {year}'!G111/'2. Crop area by country {year}'!G111)</f>
        <v>0.86</v>
      </c>
      <c r="H111" s="59">
        <f>IF(ISERROR('1. Production by country {year}'!H111/'2. Crop area by country {year}'!H111)," ",'1. Production by country {year}'!H111/'2. Crop area by country {year}'!H111)</f>
        <v>0.9</v>
      </c>
      <c r="I111" s="59">
        <f>IF(ISERROR('1. Production by country {year}'!I111/'2. Crop area by country {year}'!I111)," ",'1. Production by country {year}'!I111/'2. Crop area by country {year}'!I111)</f>
        <v>1</v>
      </c>
      <c r="J111" s="59">
        <f>IF(ISERROR('1. Production by country {year}'!J111/'2. Crop area by country {year}'!J111)," ",'1. Production by country {year}'!J111/'2. Crop area by country {year}'!J111)</f>
        <v>1</v>
      </c>
      <c r="K111" s="59">
        <f>IF(ISERROR('1. Production by country {year}'!K111/'2. Crop area by country {year}'!K111)," ",'1. Production by country {year}'!K111/'2. Crop area by country {year}'!K111)</f>
        <v>0.93683878098847306</v>
      </c>
      <c r="AC111" s="3"/>
    </row>
    <row r="112" spans="1:29">
      <c r="A112" s="58" t="s">
        <v>32</v>
      </c>
      <c r="B112" s="58">
        <v>37</v>
      </c>
      <c r="C112" s="58" t="s">
        <v>23</v>
      </c>
      <c r="D112" s="58">
        <v>122</v>
      </c>
      <c r="E112" s="58" t="s">
        <v>107</v>
      </c>
      <c r="F112" s="58"/>
      <c r="G112" s="59" t="str">
        <f>IF(ISERROR('1. Production by country {year}'!G112/'2. Crop area by country {year}'!G112)," ",'1. Production by country {year}'!G112/'2. Crop area by country {year}'!G112)</f>
        <v xml:space="preserve"> </v>
      </c>
      <c r="H112" s="59" t="str">
        <f>IF(ISERROR('1. Production by country {year}'!H112/'2. Crop area by country {year}'!H112)," ",'1. Production by country {year}'!H112/'2. Crop area by country {year}'!H112)</f>
        <v xml:space="preserve"> </v>
      </c>
      <c r="I112" s="59" t="str">
        <f>IF(ISERROR('1. Production by country {year}'!I112/'2. Crop area by country {year}'!I112)," ",'1. Production by country {year}'!I112/'2. Crop area by country {year}'!I112)</f>
        <v xml:space="preserve"> </v>
      </c>
      <c r="J112" s="59" t="str">
        <f>IF(ISERROR('1. Production by country {year}'!J112/'2. Crop area by country {year}'!J112)," ",'1. Production by country {year}'!J112/'2. Crop area by country {year}'!J112)</f>
        <v xml:space="preserve"> </v>
      </c>
      <c r="K112" s="59" t="str">
        <f>IF(ISERROR('1. Production by country {year}'!K112/'2. Crop area by country {year}'!K112)," ",'1. Production by country {year}'!K112/'2. Crop area by country {year}'!K112)</f>
        <v xml:space="preserve"> </v>
      </c>
      <c r="AC112" s="3"/>
    </row>
    <row r="113" spans="1:29">
      <c r="A113" s="58" t="s">
        <v>32</v>
      </c>
      <c r="B113" s="58">
        <v>37</v>
      </c>
      <c r="C113" s="58" t="s">
        <v>24</v>
      </c>
      <c r="D113" s="58">
        <v>15</v>
      </c>
      <c r="E113" s="58" t="s">
        <v>107</v>
      </c>
      <c r="F113" s="58"/>
      <c r="G113" s="59" t="str">
        <f>IF(ISERROR('1. Production by country {year}'!G113/'2. Crop area by country {year}'!G113)," ",'1. Production by country {year}'!G113/'2. Crop area by country {year}'!G113)</f>
        <v xml:space="preserve"> </v>
      </c>
      <c r="H113" s="59" t="str">
        <f>IF(ISERROR('1. Production by country {year}'!H113/'2. Crop area by country {year}'!H113)," ",'1. Production by country {year}'!H113/'2. Crop area by country {year}'!H113)</f>
        <v xml:space="preserve"> </v>
      </c>
      <c r="I113" s="59" t="str">
        <f>IF(ISERROR('1. Production by country {year}'!I113/'2. Crop area by country {year}'!I113)," ",'1. Production by country {year}'!I113/'2. Crop area by country {year}'!I113)</f>
        <v xml:space="preserve"> </v>
      </c>
      <c r="J113" s="59" t="str">
        <f>IF(ISERROR('1. Production by country {year}'!J113/'2. Crop area by country {year}'!J113)," ",'1. Production by country {year}'!J113/'2. Crop area by country {year}'!J113)</f>
        <v xml:space="preserve"> </v>
      </c>
      <c r="K113" s="59" t="str">
        <f>IF(ISERROR('1. Production by country {year}'!K113/'2. Crop area by country {year}'!K113)," ",'1. Production by country {year}'!K113/'2. Crop area by country {year}'!K113)</f>
        <v xml:space="preserve"> </v>
      </c>
      <c r="AC113" s="3"/>
    </row>
    <row r="114" spans="1:29">
      <c r="A114" s="58" t="s">
        <v>32</v>
      </c>
      <c r="B114" s="58">
        <v>37</v>
      </c>
      <c r="C114" s="58" t="s">
        <v>25</v>
      </c>
      <c r="D114" s="58">
        <v>137</v>
      </c>
      <c r="E114" s="58" t="s">
        <v>107</v>
      </c>
      <c r="F114" s="58"/>
      <c r="G114" s="59">
        <f>IF(ISERROR('1. Production by country {year}'!G114/'2. Crop area by country {year}'!G114)," ",'1. Production by country {year}'!G114/'2. Crop area by country {year}'!G114)</f>
        <v>6.7307692307692308</v>
      </c>
      <c r="H114" s="59">
        <f>IF(ISERROR('1. Production by country {year}'!H114/'2. Crop area by country {year}'!H114)," ",'1. Production by country {year}'!H114/'2. Crop area by country {year}'!H114)</f>
        <v>6.8518518518518521</v>
      </c>
      <c r="I114" s="59">
        <f>IF(ISERROR('1. Production by country {year}'!I114/'2. Crop area by country {year}'!I114)," ",'1. Production by country {year}'!I114/'2. Crop area by country {year}'!I114)</f>
        <v>6.8518518518518521</v>
      </c>
      <c r="J114" s="59">
        <f>IF(ISERROR('1. Production by country {year}'!J114/'2. Crop area by country {year}'!J114)," ",'1. Production by country {year}'!J114/'2. Crop area by country {year}'!J114)</f>
        <v>6.8518518518518521</v>
      </c>
      <c r="K114" s="59">
        <f>IF(ISERROR('1. Production by country {year}'!K114/'2. Crop area by country {year}'!K114)," ",'1. Production by country {year}'!K114/'2. Crop area by country {year}'!K114)</f>
        <v>6.8224299065420562</v>
      </c>
      <c r="AC114" s="3"/>
    </row>
    <row r="115" spans="1:29">
      <c r="A115" s="58" t="s">
        <v>33</v>
      </c>
      <c r="B115" s="58">
        <v>39</v>
      </c>
      <c r="C115" s="58" t="s">
        <v>7</v>
      </c>
      <c r="D115" s="58">
        <v>486</v>
      </c>
      <c r="E115" s="58" t="s">
        <v>107</v>
      </c>
      <c r="F115" s="58"/>
      <c r="G115" s="59" t="str">
        <f>IF(ISERROR('1. Production by country {year}'!G115/'2. Crop area by country {year}'!G115)," ",'1. Production by country {year}'!G115/'2. Crop area by country {year}'!G115)</f>
        <v xml:space="preserve"> </v>
      </c>
      <c r="H115" s="59" t="str">
        <f>IF(ISERROR('1. Production by country {year}'!H115/'2. Crop area by country {year}'!H115)," ",'1. Production by country {year}'!H115/'2. Crop area by country {year}'!H115)</f>
        <v xml:space="preserve"> </v>
      </c>
      <c r="I115" s="59" t="str">
        <f>IF(ISERROR('1. Production by country {year}'!I115/'2. Crop area by country {year}'!I115)," ",'1. Production by country {year}'!I115/'2. Crop area by country {year}'!I115)</f>
        <v xml:space="preserve"> </v>
      </c>
      <c r="J115" s="59" t="str">
        <f>IF(ISERROR('1. Production by country {year}'!J115/'2. Crop area by country {year}'!J115)," ",'1. Production by country {year}'!J115/'2. Crop area by country {year}'!J115)</f>
        <v xml:space="preserve"> </v>
      </c>
      <c r="K115" s="59" t="str">
        <f>IF(ISERROR('1. Production by country {year}'!K115/'2. Crop area by country {year}'!K115)," ",'1. Production by country {year}'!K115/'2. Crop area by country {year}'!K115)</f>
        <v xml:space="preserve"> </v>
      </c>
      <c r="AC115" s="3"/>
    </row>
    <row r="116" spans="1:29">
      <c r="A116" s="58" t="s">
        <v>33</v>
      </c>
      <c r="B116" s="58">
        <v>39</v>
      </c>
      <c r="C116" s="58" t="s">
        <v>10</v>
      </c>
      <c r="D116" s="58">
        <v>176</v>
      </c>
      <c r="E116" s="58" t="s">
        <v>107</v>
      </c>
      <c r="F116" s="58"/>
      <c r="G116" s="59">
        <f>IF(ISERROR('1. Production by country {year}'!G116/'2. Crop area by country {year}'!G116)," ",'1. Production by country {year}'!G116/'2. Crop area by country {year}'!G116)</f>
        <v>0.52</v>
      </c>
      <c r="H116" s="59">
        <f>IF(ISERROR('1. Production by country {year}'!H116/'2. Crop area by country {year}'!H116)," ",'1. Production by country {year}'!H116/'2. Crop area by country {year}'!H116)</f>
        <v>0.52</v>
      </c>
      <c r="I116" s="59">
        <f>IF(ISERROR('1. Production by country {year}'!I116/'2. Crop area by country {year}'!I116)," ",'1. Production by country {year}'!I116/'2. Crop area by country {year}'!I116)</f>
        <v>0.5029538461538462</v>
      </c>
      <c r="J116" s="59">
        <f>IF(ISERROR('1. Production by country {year}'!J116/'2. Crop area by country {year}'!J116)," ",'1. Production by country {year}'!J116/'2. Crop area by country {year}'!J116)</f>
        <v>0.54782321326074479</v>
      </c>
      <c r="K116" s="59">
        <f>IF(ISERROR('1. Production by country {year}'!K116/'2. Crop area by country {year}'!K116)," ",'1. Production by country {year}'!K116/'2. Crop area by country {year}'!K116)</f>
        <v>0.52180422983342689</v>
      </c>
      <c r="AC116" s="3"/>
    </row>
    <row r="117" spans="1:29">
      <c r="A117" s="58" t="s">
        <v>33</v>
      </c>
      <c r="B117" s="58">
        <v>39</v>
      </c>
      <c r="C117" s="58" t="s">
        <v>12</v>
      </c>
      <c r="D117" s="58">
        <v>125</v>
      </c>
      <c r="E117" s="58" t="s">
        <v>107</v>
      </c>
      <c r="F117" s="58"/>
      <c r="G117" s="59">
        <f>IF(ISERROR('1. Production by country {year}'!G117/'2. Crop area by country {year}'!G117)," ",'1. Production by country {year}'!G117/'2. Crop area by country {year}'!G117)</f>
        <v>11.111111111111111</v>
      </c>
      <c r="H117" s="59">
        <f>IF(ISERROR('1. Production by country {year}'!H117/'2. Crop area by country {year}'!H117)," ",'1. Production by country {year}'!H117/'2. Crop area by country {year}'!H117)</f>
        <v>10</v>
      </c>
      <c r="I117" s="59">
        <f>IF(ISERROR('1. Production by country {year}'!I117/'2. Crop area by country {year}'!I117)," ",'1. Production by country {year}'!I117/'2. Crop area by country {year}'!I117)</f>
        <v>9.5986153846153854</v>
      </c>
      <c r="J117" s="59">
        <f>IF(ISERROR('1. Production by country {year}'!J117/'2. Crop area by country {year}'!J117)," ",'1. Production by country {year}'!J117/'2. Crop area by country {year}'!J117)</f>
        <v>8.0593500000000002</v>
      </c>
      <c r="K117" s="59">
        <f>IF(ISERROR('1. Production by country {year}'!K117/'2. Crop area by country {year}'!K117)," ",'1. Production by country {year}'!K117/'2. Crop area by country {year}'!K117)</f>
        <v>9.8094158415841584</v>
      </c>
      <c r="AC117" s="3"/>
    </row>
    <row r="118" spans="1:29">
      <c r="A118" s="58" t="s">
        <v>33</v>
      </c>
      <c r="B118" s="58">
        <v>39</v>
      </c>
      <c r="C118" s="58" t="s">
        <v>13</v>
      </c>
      <c r="D118" s="58">
        <v>191</v>
      </c>
      <c r="E118" s="58" t="s">
        <v>107</v>
      </c>
      <c r="F118" s="58"/>
      <c r="G118" s="59" t="str">
        <f>IF(ISERROR('1. Production by country {year}'!G118/'2. Crop area by country {year}'!G118)," ",'1. Production by country {year}'!G118/'2. Crop area by country {year}'!G118)</f>
        <v xml:space="preserve"> </v>
      </c>
      <c r="H118" s="59" t="str">
        <f>IF(ISERROR('1. Production by country {year}'!H118/'2. Crop area by country {year}'!H118)," ",'1. Production by country {year}'!H118/'2. Crop area by country {year}'!H118)</f>
        <v xml:space="preserve"> </v>
      </c>
      <c r="I118" s="59" t="str">
        <f>IF(ISERROR('1. Production by country {year}'!I118/'2. Crop area by country {year}'!I118)," ",'1. Production by country {year}'!I118/'2. Crop area by country {year}'!I118)</f>
        <v xml:space="preserve"> </v>
      </c>
      <c r="J118" s="59" t="str">
        <f>IF(ISERROR('1. Production by country {year}'!J118/'2. Crop area by country {year}'!J118)," ",'1. Production by country {year}'!J118/'2. Crop area by country {year}'!J118)</f>
        <v xml:space="preserve"> </v>
      </c>
      <c r="K118" s="59" t="str">
        <f>IF(ISERROR('1. Production by country {year}'!K118/'2. Crop area by country {year}'!K118)," ",'1. Production by country {year}'!K118/'2. Crop area by country {year}'!K118)</f>
        <v xml:space="preserve"> </v>
      </c>
      <c r="AC118" s="3"/>
    </row>
    <row r="119" spans="1:29">
      <c r="A119" s="58" t="s">
        <v>33</v>
      </c>
      <c r="B119" s="58">
        <v>39</v>
      </c>
      <c r="C119" s="58" t="s">
        <v>14</v>
      </c>
      <c r="D119" s="58">
        <v>195</v>
      </c>
      <c r="E119" s="58" t="s">
        <v>107</v>
      </c>
      <c r="F119" s="58"/>
      <c r="G119" s="59" t="str">
        <f>IF(ISERROR('1. Production by country {year}'!G119/'2. Crop area by country {year}'!G119)," ",'1. Production by country {year}'!G119/'2. Crop area by country {year}'!G119)</f>
        <v xml:space="preserve"> </v>
      </c>
      <c r="H119" s="59" t="str">
        <f>IF(ISERROR('1. Production by country {year}'!H119/'2. Crop area by country {year}'!H119)," ",'1. Production by country {year}'!H119/'2. Crop area by country {year}'!H119)</f>
        <v xml:space="preserve"> </v>
      </c>
      <c r="I119" s="59" t="str">
        <f>IF(ISERROR('1. Production by country {year}'!I119/'2. Crop area by country {year}'!I119)," ",'1. Production by country {year}'!I119/'2. Crop area by country {year}'!I119)</f>
        <v xml:space="preserve"> </v>
      </c>
      <c r="J119" s="59" t="str">
        <f>IF(ISERROR('1. Production by country {year}'!J119/'2. Crop area by country {year}'!J119)," ",'1. Production by country {year}'!J119/'2. Crop area by country {year}'!J119)</f>
        <v xml:space="preserve"> </v>
      </c>
      <c r="K119" s="59" t="str">
        <f>IF(ISERROR('1. Production by country {year}'!K119/'2. Crop area by country {year}'!K119)," ",'1. Production by country {year}'!K119/'2. Crop area by country {year}'!K119)</f>
        <v xml:space="preserve"> </v>
      </c>
      <c r="AC119" s="3"/>
    </row>
    <row r="120" spans="1:29">
      <c r="A120" s="58" t="s">
        <v>33</v>
      </c>
      <c r="B120" s="58">
        <v>39</v>
      </c>
      <c r="C120" s="58" t="s">
        <v>15</v>
      </c>
      <c r="D120" s="58">
        <v>242</v>
      </c>
      <c r="E120" s="58" t="s">
        <v>107</v>
      </c>
      <c r="F120" s="58"/>
      <c r="G120" s="59">
        <f>IF(ISERROR('1. Production by country {year}'!G120/'2. Crop area by country {year}'!G120)," ",'1. Production by country {year}'!G120/'2. Crop area by country {year}'!G120)</f>
        <v>0.9375</v>
      </c>
      <c r="H120" s="59">
        <f>IF(ISERROR('1. Production by country {year}'!H120/'2. Crop area by country {year}'!H120)," ",'1. Production by country {year}'!H120/'2. Crop area by country {year}'!H120)</f>
        <v>0.9375</v>
      </c>
      <c r="I120" s="59">
        <f>IF(ISERROR('1. Production by country {year}'!I120/'2. Crop area by country {year}'!I120)," ",'1. Production by country {year}'!I120/'2. Crop area by country {year}'!I120)</f>
        <v>0.6350742857142857</v>
      </c>
      <c r="J120" s="59">
        <f>IF(ISERROR('1. Production by country {year}'!J120/'2. Crop area by country {year}'!J120)," ",'1. Production by country {year}'!J120/'2. Crop area by country {year}'!J120)</f>
        <v>0.73797300388927023</v>
      </c>
      <c r="K120" s="59">
        <f>IF(ISERROR('1. Production by country {year}'!K120/'2. Crop area by country {year}'!K120)," ",'1. Production by country {year}'!K120/'2. Crop area by country {year}'!K120)</f>
        <v>0.82175530267322061</v>
      </c>
      <c r="AC120" s="3"/>
    </row>
    <row r="121" spans="1:29">
      <c r="A121" s="58" t="s">
        <v>33</v>
      </c>
      <c r="B121" s="58">
        <v>39</v>
      </c>
      <c r="C121" s="58" t="s">
        <v>16</v>
      </c>
      <c r="D121" s="58">
        <v>201</v>
      </c>
      <c r="E121" s="58" t="s">
        <v>107</v>
      </c>
      <c r="F121" s="58"/>
      <c r="G121" s="59" t="str">
        <f>IF(ISERROR('1. Production by country {year}'!G121/'2. Crop area by country {year}'!G121)," ",'1. Production by country {year}'!G121/'2. Crop area by country {year}'!G121)</f>
        <v xml:space="preserve"> </v>
      </c>
      <c r="H121" s="59" t="str">
        <f>IF(ISERROR('1. Production by country {year}'!H121/'2. Crop area by country {year}'!H121)," ",'1. Production by country {year}'!H121/'2. Crop area by country {year}'!H121)</f>
        <v xml:space="preserve"> </v>
      </c>
      <c r="I121" s="59" t="str">
        <f>IF(ISERROR('1. Production by country {year}'!I121/'2. Crop area by country {year}'!I121)," ",'1. Production by country {year}'!I121/'2. Crop area by country {year}'!I121)</f>
        <v xml:space="preserve"> </v>
      </c>
      <c r="J121" s="59" t="str">
        <f>IF(ISERROR('1. Production by country {year}'!J121/'2. Crop area by country {year}'!J121)," ",'1. Production by country {year}'!J121/'2. Crop area by country {year}'!J121)</f>
        <v xml:space="preserve"> </v>
      </c>
      <c r="K121" s="59" t="str">
        <f>IF(ISERROR('1. Production by country {year}'!K121/'2. Crop area by country {year}'!K121)," ",'1. Production by country {year}'!K121/'2. Crop area by country {year}'!K121)</f>
        <v xml:space="preserve"> </v>
      </c>
      <c r="AC121" s="3"/>
    </row>
    <row r="122" spans="1:29">
      <c r="A122" s="58" t="s">
        <v>33</v>
      </c>
      <c r="B122" s="58">
        <v>39</v>
      </c>
      <c r="C122" s="58" t="s">
        <v>17</v>
      </c>
      <c r="D122" s="58">
        <v>56</v>
      </c>
      <c r="E122" s="58" t="s">
        <v>107</v>
      </c>
      <c r="F122" s="58"/>
      <c r="G122" s="59">
        <f>IF(ISERROR('1. Production by country {year}'!G122/'2. Crop area by country {year}'!G122)," ",'1. Production by country {year}'!G122/'2. Crop area by country {year}'!G122)</f>
        <v>1.0937635834130226</v>
      </c>
      <c r="H122" s="59">
        <f>IF(ISERROR('1. Production by country {year}'!H122/'2. Crop area by country {year}'!H122)," ",'1. Production by country {year}'!H122/'2. Crop area by country {year}'!H122)</f>
        <v>1.0666442450986646</v>
      </c>
      <c r="I122" s="59">
        <f>IF(ISERROR('1. Production by country {year}'!I122/'2. Crop area by country {year}'!I122)," ",'1. Production by country {year}'!I122/'2. Crop area by country {year}'!I122)</f>
        <v>1.0062850000000001</v>
      </c>
      <c r="J122" s="59">
        <f>IF(ISERROR('1. Production by country {year}'!J122/'2. Crop area by country {year}'!J122)," ",'1. Production by country {year}'!J122/'2. Crop area by country {year}'!J122)</f>
        <v>0.96133689521103272</v>
      </c>
      <c r="K122" s="59">
        <f>IF(ISERROR('1. Production by country {year}'!K122/'2. Crop area by country {year}'!K122)," ",'1. Production by country {year}'!K122/'2. Crop area by country {year}'!K122)</f>
        <v>1.0264255296033391</v>
      </c>
      <c r="AC122" s="3"/>
    </row>
    <row r="123" spans="1:29">
      <c r="A123" s="58" t="s">
        <v>33</v>
      </c>
      <c r="B123" s="58">
        <v>39</v>
      </c>
      <c r="C123" s="58" t="s">
        <v>18</v>
      </c>
      <c r="D123" s="58">
        <v>79</v>
      </c>
      <c r="E123" s="58" t="s">
        <v>107</v>
      </c>
      <c r="F123" s="58"/>
      <c r="G123" s="59">
        <f>IF(ISERROR('1. Production by country {year}'!G123/'2. Crop area by country {year}'!G123)," ",'1. Production by country {year}'!G123/'2. Crop area by country {year}'!G123)</f>
        <v>0.58893204555823497</v>
      </c>
      <c r="H123" s="59">
        <f>IF(ISERROR('1. Production by country {year}'!H123/'2. Crop area by country {year}'!H123)," ",'1. Production by country {year}'!H123/'2. Crop area by country {year}'!H123)</f>
        <v>0.58495967054025211</v>
      </c>
      <c r="I123" s="59">
        <f>IF(ISERROR('1. Production by country {year}'!I123/'2. Crop area by country {year}'!I123)," ",'1. Production by country {year}'!I123/'2. Crop area by country {year}'!I123)</f>
        <v>0.49548599999999998</v>
      </c>
      <c r="J123" s="59">
        <f>IF(ISERROR('1. Production by country {year}'!J123/'2. Crop area by country {year}'!J123)," ",'1. Production by country {year}'!J123/'2. Crop area by country {year}'!J123)</f>
        <v>0.5625561172206075</v>
      </c>
      <c r="K123" s="59">
        <f>IF(ISERROR('1. Production by country {year}'!K123/'2. Crop area by country {year}'!K123)," ",'1. Production by country {year}'!K123/'2. Crop area by country {year}'!K123)</f>
        <v>0.55781568987283814</v>
      </c>
      <c r="AC123" s="3"/>
    </row>
    <row r="124" spans="1:29">
      <c r="A124" s="58" t="s">
        <v>33</v>
      </c>
      <c r="B124" s="58">
        <v>39</v>
      </c>
      <c r="C124" s="58" t="s">
        <v>19</v>
      </c>
      <c r="D124" s="58">
        <v>197</v>
      </c>
      <c r="E124" s="58" t="s">
        <v>107</v>
      </c>
      <c r="F124" s="58"/>
      <c r="G124" s="59" t="str">
        <f>IF(ISERROR('1. Production by country {year}'!G124/'2. Crop area by country {year}'!G124)," ",'1. Production by country {year}'!G124/'2. Crop area by country {year}'!G124)</f>
        <v xml:space="preserve"> </v>
      </c>
      <c r="H124" s="59" t="str">
        <f>IF(ISERROR('1. Production by country {year}'!H124/'2. Crop area by country {year}'!H124)," ",'1. Production by country {year}'!H124/'2. Crop area by country {year}'!H124)</f>
        <v xml:space="preserve"> </v>
      </c>
      <c r="I124" s="59" t="str">
        <f>IF(ISERROR('1. Production by country {year}'!I124/'2. Crop area by country {year}'!I124)," ",'1. Production by country {year}'!I124/'2. Crop area by country {year}'!I124)</f>
        <v xml:space="preserve"> </v>
      </c>
      <c r="J124" s="59" t="str">
        <f>IF(ISERROR('1. Production by country {year}'!J124/'2. Crop area by country {year}'!J124)," ",'1. Production by country {year}'!J124/'2. Crop area by country {year}'!J124)</f>
        <v xml:space="preserve"> </v>
      </c>
      <c r="K124" s="59" t="str">
        <f>IF(ISERROR('1. Production by country {year}'!K124/'2. Crop area by country {year}'!K124)," ",'1. Production by country {year}'!K124/'2. Crop area by country {year}'!K124)</f>
        <v xml:space="preserve"> </v>
      </c>
      <c r="AC124" s="3"/>
    </row>
    <row r="125" spans="1:29">
      <c r="A125" s="58" t="s">
        <v>33</v>
      </c>
      <c r="B125" s="58">
        <v>39</v>
      </c>
      <c r="C125" s="58" t="s">
        <v>20</v>
      </c>
      <c r="D125" s="58">
        <v>489</v>
      </c>
      <c r="E125" s="58" t="s">
        <v>107</v>
      </c>
      <c r="F125" s="58"/>
      <c r="G125" s="59" t="str">
        <f>IF(ISERROR('1. Production by country {year}'!G125/'2. Crop area by country {year}'!G125)," ",'1. Production by country {year}'!G125/'2. Crop area by country {year}'!G125)</f>
        <v xml:space="preserve"> </v>
      </c>
      <c r="H125" s="59" t="str">
        <f>IF(ISERROR('1. Production by country {year}'!H125/'2. Crop area by country {year}'!H125)," ",'1. Production by country {year}'!H125/'2. Crop area by country {year}'!H125)</f>
        <v xml:space="preserve"> </v>
      </c>
      <c r="I125" s="59" t="str">
        <f>IF(ISERROR('1. Production by country {year}'!I125/'2. Crop area by country {year}'!I125)," ",'1. Production by country {year}'!I125/'2. Crop area by country {year}'!I125)</f>
        <v xml:space="preserve"> </v>
      </c>
      <c r="J125" s="59" t="str">
        <f>IF(ISERROR('1. Production by country {year}'!J125/'2. Crop area by country {year}'!J125)," ",'1. Production by country {year}'!J125/'2. Crop area by country {year}'!J125)</f>
        <v xml:space="preserve"> </v>
      </c>
      <c r="K125" s="59" t="str">
        <f>IF(ISERROR('1. Production by country {year}'!K125/'2. Crop area by country {year}'!K125)," ",'1. Production by country {year}'!K125/'2. Crop area by country {year}'!K125)</f>
        <v xml:space="preserve"> </v>
      </c>
      <c r="AC125" s="3"/>
    </row>
    <row r="126" spans="1:29">
      <c r="A126" s="58" t="s">
        <v>33</v>
      </c>
      <c r="B126" s="58">
        <v>39</v>
      </c>
      <c r="C126" s="58" t="s">
        <v>21</v>
      </c>
      <c r="D126" s="58">
        <v>27</v>
      </c>
      <c r="E126" s="58" t="s">
        <v>107</v>
      </c>
      <c r="F126" s="58"/>
      <c r="G126" s="59">
        <f>IF(ISERROR('1. Production by country {year}'!G126/'2. Crop area by country {year}'!G126)," ",'1. Production by country {year}'!G126/'2. Crop area by country {year}'!G126)</f>
        <v>1.354002768065268</v>
      </c>
      <c r="H126" s="59">
        <f>IF(ISERROR('1. Production by country {year}'!H126/'2. Crop area by country {year}'!H126)," ",'1. Production by country {year}'!H126/'2. Crop area by country {year}'!H126)</f>
        <v>1.3183240762503248</v>
      </c>
      <c r="I126" s="59">
        <f>IF(ISERROR('1. Production by country {year}'!I126/'2. Crop area by country {year}'!I126)," ",'1. Production by country {year}'!I126/'2. Crop area by country {year}'!I126)</f>
        <v>1.3297375</v>
      </c>
      <c r="J126" s="59">
        <f>IF(ISERROR('1. Production by country {year}'!J126/'2. Crop area by country {year}'!J126)," ",'1. Production by country {year}'!J126/'2. Crop area by country {year}'!J126)</f>
        <v>1.5314197051978278</v>
      </c>
      <c r="K126" s="59">
        <f>IF(ISERROR('1. Production by country {year}'!K126/'2. Crop area by country {year}'!K126)," ",'1. Production by country {year}'!K126/'2. Crop area by country {year}'!K126)</f>
        <v>1.3929051654316846</v>
      </c>
      <c r="AC126" s="3"/>
    </row>
    <row r="127" spans="1:29">
      <c r="A127" s="58" t="s">
        <v>33</v>
      </c>
      <c r="B127" s="58">
        <v>39</v>
      </c>
      <c r="C127" s="58" t="s">
        <v>22</v>
      </c>
      <c r="D127" s="58">
        <v>83</v>
      </c>
      <c r="E127" s="58" t="s">
        <v>107</v>
      </c>
      <c r="F127" s="58"/>
      <c r="G127" s="59">
        <f>IF(ISERROR('1. Production by country {year}'!G127/'2. Crop area by country {year}'!G127)," ",'1. Production by country {year}'!G127/'2. Crop area by country {year}'!G127)</f>
        <v>0.73552100640873486</v>
      </c>
      <c r="H127" s="59">
        <f>IF(ISERROR('1. Production by country {year}'!H127/'2. Crop area by country {year}'!H127)," ",'1. Production by country {year}'!H127/'2. Crop area by country {year}'!H127)</f>
        <v>0.74667586762250382</v>
      </c>
      <c r="I127" s="59">
        <f>IF(ISERROR('1. Production by country {year}'!I127/'2. Crop area by country {year}'!I127)," ",'1. Production by country {year}'!I127/'2. Crop area by country {year}'!I127)</f>
        <v>0.6406344444444444</v>
      </c>
      <c r="J127" s="59">
        <f>IF(ISERROR('1. Production by country {year}'!J127/'2. Crop area by country {year}'!J127)," ",'1. Production by country {year}'!J127/'2. Crop area by country {year}'!J127)</f>
        <v>0.784877962200631</v>
      </c>
      <c r="K127" s="59">
        <f>IF(ISERROR('1. Production by country {year}'!K127/'2. Crop area by country {year}'!K127)," ",'1. Production by country {year}'!K127/'2. Crop area by country {year}'!K127)</f>
        <v>0.72638219372061585</v>
      </c>
      <c r="AC127" s="3"/>
    </row>
    <row r="128" spans="1:29">
      <c r="A128" s="58" t="s">
        <v>33</v>
      </c>
      <c r="B128" s="58">
        <v>39</v>
      </c>
      <c r="C128" s="58" t="s">
        <v>23</v>
      </c>
      <c r="D128" s="58">
        <v>122</v>
      </c>
      <c r="E128" s="58" t="s">
        <v>107</v>
      </c>
      <c r="F128" s="58"/>
      <c r="G128" s="59">
        <f>IF(ISERROR('1. Production by country {year}'!G128/'2. Crop area by country {year}'!G128)," ",'1. Production by country {year}'!G128/'2. Crop area by country {year}'!G128)</f>
        <v>2.56</v>
      </c>
      <c r="H128" s="59">
        <f>IF(ISERROR('1. Production by country {year}'!H128/'2. Crop area by country {year}'!H128)," ",'1. Production by country {year}'!H128/'2. Crop area by country {year}'!H128)</f>
        <v>2.56</v>
      </c>
      <c r="I128" s="59">
        <f>IF(ISERROR('1. Production by country {year}'!I128/'2. Crop area by country {year}'!I128)," ",'1. Production by country {year}'!I128/'2. Crop area by country {year}'!I128)</f>
        <v>2.5490196078431371</v>
      </c>
      <c r="J128" s="59">
        <f>IF(ISERROR('1. Production by country {year}'!J128/'2. Crop area by country {year}'!J128)," ",'1. Production by country {year}'!J128/'2. Crop area by country {year}'!J128)</f>
        <v>2.5</v>
      </c>
      <c r="K128" s="59">
        <f>IF(ISERROR('1. Production by country {year}'!K128/'2. Crop area by country {year}'!K128)," ",'1. Production by country {year}'!K128/'2. Crop area by country {year}'!K128)</f>
        <v>2.5402843601895735</v>
      </c>
      <c r="AC128" s="3"/>
    </row>
    <row r="129" spans="1:29">
      <c r="A129" s="58" t="s">
        <v>33</v>
      </c>
      <c r="B129" s="58">
        <v>39</v>
      </c>
      <c r="C129" s="58" t="s">
        <v>24</v>
      </c>
      <c r="D129" s="58">
        <v>15</v>
      </c>
      <c r="E129" s="58" t="s">
        <v>107</v>
      </c>
      <c r="F129" s="58"/>
      <c r="G129" s="59">
        <f>IF(ISERROR('1. Production by country {year}'!G129/'2. Crop area by country {year}'!G129)," ",'1. Production by country {year}'!G129/'2. Crop area by country {year}'!G129)</f>
        <v>1.5</v>
      </c>
      <c r="H129" s="59">
        <f>IF(ISERROR('1. Production by country {year}'!H129/'2. Crop area by country {year}'!H129)," ",'1. Production by country {year}'!H129/'2. Crop area by country {year}'!H129)</f>
        <v>1</v>
      </c>
      <c r="I129" s="59">
        <f>IF(ISERROR('1. Production by country {year}'!I129/'2. Crop area by country {year}'!I129)," ",'1. Production by country {year}'!I129/'2. Crop area by country {year}'!I129)</f>
        <v>2.0982500000000002</v>
      </c>
      <c r="J129" s="59">
        <f>IF(ISERROR('1. Production by country {year}'!J129/'2. Crop area by country {year}'!J129)," ",'1. Production by country {year}'!J129/'2. Crop area by country {year}'!J129)</f>
        <v>1.8</v>
      </c>
      <c r="K129" s="59">
        <f>IF(ISERROR('1. Production by country {year}'!K129/'2. Crop area by country {year}'!K129)," ",'1. Production by country {year}'!K129/'2. Crop area by country {year}'!K129)</f>
        <v>1.720137855408475</v>
      </c>
      <c r="AC129" s="3"/>
    </row>
    <row r="130" spans="1:29">
      <c r="A130" s="58" t="s">
        <v>33</v>
      </c>
      <c r="B130" s="58">
        <v>39</v>
      </c>
      <c r="C130" s="58" t="s">
        <v>25</v>
      </c>
      <c r="D130" s="58">
        <v>137</v>
      </c>
      <c r="E130" s="58" t="s">
        <v>107</v>
      </c>
      <c r="F130" s="58"/>
      <c r="G130" s="59">
        <f>IF(ISERROR('1. Production by country {year}'!G130/'2. Crop area by country {year}'!G130)," ",'1. Production by country {year}'!G130/'2. Crop area by country {year}'!G130)</f>
        <v>9.615384615384615</v>
      </c>
      <c r="H130" s="59">
        <f>IF(ISERROR('1. Production by country {year}'!H130/'2. Crop area by country {year}'!H130)," ",'1. Production by country {year}'!H130/'2. Crop area by country {year}'!H130)</f>
        <v>9.4827586206896548</v>
      </c>
      <c r="I130" s="59">
        <f>IF(ISERROR('1. Production by country {year}'!I130/'2. Crop area by country {year}'!I130)," ",'1. Production by country {year}'!I130/'2. Crop area by country {year}'!I130)</f>
        <v>9.5522388059701484</v>
      </c>
      <c r="J130" s="59">
        <f>IF(ISERROR('1. Production by country {year}'!J130/'2. Crop area by country {year}'!J130)," ",'1. Production by country {year}'!J130/'2. Crop area by country {year}'!J130)</f>
        <v>9.5294117647058822</v>
      </c>
      <c r="K130" s="59">
        <f>IF(ISERROR('1. Production by country {year}'!K130/'2. Crop area by country {year}'!K130)," ",'1. Production by country {year}'!K130/'2. Crop area by country {year}'!K130)</f>
        <v>9.5419847328244281</v>
      </c>
      <c r="AC130" s="3"/>
    </row>
    <row r="131" spans="1:29">
      <c r="A131" s="58" t="s">
        <v>34</v>
      </c>
      <c r="B131" s="58">
        <v>46</v>
      </c>
      <c r="C131" s="58" t="s">
        <v>7</v>
      </c>
      <c r="D131" s="58">
        <v>486</v>
      </c>
      <c r="E131" s="58" t="s">
        <v>107</v>
      </c>
      <c r="F131" s="58"/>
      <c r="G131" s="59">
        <f>IF(ISERROR('1. Production by country {year}'!G131/'2. Crop area by country {year}'!G131)," ",'1. Production by country {year}'!G131/'2. Crop area by country {year}'!G131)</f>
        <v>8</v>
      </c>
      <c r="H131" s="59">
        <f>IF(ISERROR('1. Production by country {year}'!H131/'2. Crop area by country {year}'!H131)," ",'1. Production by country {year}'!H131/'2. Crop area by country {year}'!H131)</f>
        <v>8</v>
      </c>
      <c r="I131" s="59">
        <f>IF(ISERROR('1. Production by country {year}'!I131/'2. Crop area by country {year}'!I131)," ",'1. Production by country {year}'!I131/'2. Crop area by country {year}'!I131)</f>
        <v>7.9090909090909092</v>
      </c>
      <c r="J131" s="59">
        <f>IF(ISERROR('1. Production by country {year}'!J131/'2. Crop area by country {year}'!J131)," ",'1. Production by country {year}'!J131/'2. Crop area by country {year}'!J131)</f>
        <v>8</v>
      </c>
      <c r="K131" s="59">
        <f>IF(ISERROR('1. Production by country {year}'!K131/'2. Crop area by country {year}'!K131)," ",'1. Production by country {year}'!K131/'2. Crop area by country {year}'!K131)</f>
        <v>7.9772727272727275</v>
      </c>
      <c r="AC131" s="3"/>
    </row>
    <row r="132" spans="1:29">
      <c r="A132" s="58" t="s">
        <v>34</v>
      </c>
      <c r="B132" s="58">
        <v>46</v>
      </c>
      <c r="C132" s="58" t="s">
        <v>10</v>
      </c>
      <c r="D132" s="58">
        <v>176</v>
      </c>
      <c r="E132" s="58" t="s">
        <v>107</v>
      </c>
      <c r="F132" s="58"/>
      <c r="G132" s="59">
        <f>IF(ISERROR('1. Production by country {year}'!G132/'2. Crop area by country {year}'!G132)," ",'1. Production by country {year}'!G132/'2. Crop area by country {year}'!G132)</f>
        <v>0.79545454545454541</v>
      </c>
      <c r="H132" s="59">
        <f>IF(ISERROR('1. Production by country {year}'!H132/'2. Crop area by country {year}'!H132)," ",'1. Production by country {year}'!H132/'2. Crop area by country {year}'!H132)</f>
        <v>0.78260869565217395</v>
      </c>
      <c r="I132" s="59">
        <f>IF(ISERROR('1. Production by country {year}'!I132/'2. Crop area by country {year}'!I132)," ",'1. Production by country {year}'!I132/'2. Crop area by country {year}'!I132)</f>
        <v>0.77777777777777779</v>
      </c>
      <c r="J132" s="59">
        <f>IF(ISERROR('1. Production by country {year}'!J132/'2. Crop area by country {year}'!J132)," ",'1. Production by country {year}'!J132/'2. Crop area by country {year}'!J132)</f>
        <v>0.78260869565217395</v>
      </c>
      <c r="K132" s="59">
        <f>IF(ISERROR('1. Production by country {year}'!K132/'2. Crop area by country {year}'!K132)," ",'1. Production by country {year}'!K132/'2. Crop area by country {year}'!K132)</f>
        <v>0.78453038674033149</v>
      </c>
      <c r="AC132" s="3"/>
    </row>
    <row r="133" spans="1:29">
      <c r="A133" s="58" t="s">
        <v>34</v>
      </c>
      <c r="B133" s="58">
        <v>46</v>
      </c>
      <c r="C133" s="58" t="s">
        <v>12</v>
      </c>
      <c r="D133" s="58">
        <v>125</v>
      </c>
      <c r="E133" s="58" t="s">
        <v>107</v>
      </c>
      <c r="F133" s="58"/>
      <c r="G133" s="59">
        <f>IF(ISERROR('1. Production by country {year}'!G133/'2. Crop area by country {year}'!G133)," ",'1. Production by country {year}'!G133/'2. Crop area by country {year}'!G133)</f>
        <v>9.35</v>
      </c>
      <c r="H133" s="59">
        <f>IF(ISERROR('1. Production by country {year}'!H133/'2. Crop area by country {year}'!H133)," ",'1. Production by country {year}'!H133/'2. Crop area by country {year}'!H133)</f>
        <v>9.0909090909090917</v>
      </c>
      <c r="I133" s="59">
        <f>IF(ISERROR('1. Production by country {year}'!I133/'2. Crop area by country {year}'!I133)," ",'1. Production by country {year}'!I133/'2. Crop area by country {year}'!I133)</f>
        <v>9.0476190476190474</v>
      </c>
      <c r="J133" s="59">
        <f>IF(ISERROR('1. Production by country {year}'!J133/'2. Crop area by country {year}'!J133)," ",'1. Production by country {year}'!J133/'2. Crop area by country {year}'!J133)</f>
        <v>9.0909090909090917</v>
      </c>
      <c r="K133" s="59">
        <f>IF(ISERROR('1. Production by country {year}'!K133/'2. Crop area by country {year}'!K133)," ",'1. Production by country {year}'!K133/'2. Crop area by country {year}'!K133)</f>
        <v>9.1411764705882348</v>
      </c>
      <c r="AC133" s="3"/>
    </row>
    <row r="134" spans="1:29">
      <c r="A134" s="58" t="s">
        <v>34</v>
      </c>
      <c r="B134" s="58">
        <v>46</v>
      </c>
      <c r="C134" s="58" t="s">
        <v>13</v>
      </c>
      <c r="D134" s="58">
        <v>191</v>
      </c>
      <c r="E134" s="58" t="s">
        <v>107</v>
      </c>
      <c r="F134" s="58"/>
      <c r="G134" s="59" t="str">
        <f>IF(ISERROR('1. Production by country {year}'!G134/'2. Crop area by country {year}'!G134)," ",'1. Production by country {year}'!G134/'2. Crop area by country {year}'!G134)</f>
        <v xml:space="preserve"> </v>
      </c>
      <c r="H134" s="59" t="str">
        <f>IF(ISERROR('1. Production by country {year}'!H134/'2. Crop area by country {year}'!H134)," ",'1. Production by country {year}'!H134/'2. Crop area by country {year}'!H134)</f>
        <v xml:space="preserve"> </v>
      </c>
      <c r="I134" s="59" t="str">
        <f>IF(ISERROR('1. Production by country {year}'!I134/'2. Crop area by country {year}'!I134)," ",'1. Production by country {year}'!I134/'2. Crop area by country {year}'!I134)</f>
        <v xml:space="preserve"> </v>
      </c>
      <c r="J134" s="59" t="str">
        <f>IF(ISERROR('1. Production by country {year}'!J134/'2. Crop area by country {year}'!J134)," ",'1. Production by country {year}'!J134/'2. Crop area by country {year}'!J134)</f>
        <v xml:space="preserve"> </v>
      </c>
      <c r="K134" s="59" t="str">
        <f>IF(ISERROR('1. Production by country {year}'!K134/'2. Crop area by country {year}'!K134)," ",'1. Production by country {year}'!K134/'2. Crop area by country {year}'!K134)</f>
        <v xml:space="preserve"> </v>
      </c>
      <c r="AC134" s="3"/>
    </row>
    <row r="135" spans="1:29">
      <c r="A135" s="58" t="s">
        <v>34</v>
      </c>
      <c r="B135" s="58">
        <v>46</v>
      </c>
      <c r="C135" s="58" t="s">
        <v>14</v>
      </c>
      <c r="D135" s="58">
        <v>195</v>
      </c>
      <c r="E135" s="58" t="s">
        <v>107</v>
      </c>
      <c r="F135" s="58"/>
      <c r="G135" s="59" t="str">
        <f>IF(ISERROR('1. Production by country {year}'!G135/'2. Crop area by country {year}'!G135)," ",'1. Production by country {year}'!G135/'2. Crop area by country {year}'!G135)</f>
        <v xml:space="preserve"> </v>
      </c>
      <c r="H135" s="59" t="str">
        <f>IF(ISERROR('1. Production by country {year}'!H135/'2. Crop area by country {year}'!H135)," ",'1. Production by country {year}'!H135/'2. Crop area by country {year}'!H135)</f>
        <v xml:space="preserve"> </v>
      </c>
      <c r="I135" s="59" t="str">
        <f>IF(ISERROR('1. Production by country {year}'!I135/'2. Crop area by country {year}'!I135)," ",'1. Production by country {year}'!I135/'2. Crop area by country {year}'!I135)</f>
        <v xml:space="preserve"> </v>
      </c>
      <c r="J135" s="59" t="str">
        <f>IF(ISERROR('1. Production by country {year}'!J135/'2. Crop area by country {year}'!J135)," ",'1. Production by country {year}'!J135/'2. Crop area by country {year}'!J135)</f>
        <v xml:space="preserve"> </v>
      </c>
      <c r="K135" s="59" t="str">
        <f>IF(ISERROR('1. Production by country {year}'!K135/'2. Crop area by country {year}'!K135)," ",'1. Production by country {year}'!K135/'2. Crop area by country {year}'!K135)</f>
        <v xml:space="preserve"> </v>
      </c>
      <c r="AC135" s="3"/>
    </row>
    <row r="136" spans="1:29">
      <c r="A136" s="58" t="s">
        <v>34</v>
      </c>
      <c r="B136" s="58">
        <v>46</v>
      </c>
      <c r="C136" s="58" t="s">
        <v>15</v>
      </c>
      <c r="D136" s="58">
        <v>242</v>
      </c>
      <c r="E136" s="58" t="s">
        <v>107</v>
      </c>
      <c r="F136" s="58"/>
      <c r="G136" s="59">
        <f>IF(ISERROR('1. Production by country {year}'!G136/'2. Crop area by country {year}'!G136)," ",'1. Production by country {year}'!G136/'2. Crop area by country {year}'!G136)</f>
        <v>0.59523809523809523</v>
      </c>
      <c r="H136" s="59">
        <f>IF(ISERROR('1. Production by country {year}'!H136/'2. Crop area by country {year}'!H136)," ",'1. Production by country {year}'!H136/'2. Crop area by country {year}'!H136)</f>
        <v>0.59523809523809523</v>
      </c>
      <c r="I136" s="59">
        <f>IF(ISERROR('1. Production by country {year}'!I136/'2. Crop area by country {year}'!I136)," ",'1. Production by country {year}'!I136/'2. Crop area by country {year}'!I136)</f>
        <v>0.60526315789473684</v>
      </c>
      <c r="J136" s="59">
        <f>IF(ISERROR('1. Production by country {year}'!J136/'2. Crop area by country {year}'!J136)," ",'1. Production by country {year}'!J136/'2. Crop area by country {year}'!J136)</f>
        <v>0.60526315789473684</v>
      </c>
      <c r="K136" s="59">
        <f>IF(ISERROR('1. Production by country {year}'!K136/'2. Crop area by country {year}'!K136)," ",'1. Production by country {year}'!K136/'2. Crop area by country {year}'!K136)</f>
        <v>0.6</v>
      </c>
      <c r="AC136" s="3"/>
    </row>
    <row r="137" spans="1:29">
      <c r="A137" s="58" t="s">
        <v>34</v>
      </c>
      <c r="B137" s="58">
        <v>46</v>
      </c>
      <c r="C137" s="58" t="s">
        <v>16</v>
      </c>
      <c r="D137" s="58">
        <v>201</v>
      </c>
      <c r="E137" s="58" t="s">
        <v>107</v>
      </c>
      <c r="F137" s="58"/>
      <c r="G137" s="59" t="str">
        <f>IF(ISERROR('1. Production by country {year}'!G137/'2. Crop area by country {year}'!G137)," ",'1. Production by country {year}'!G137/'2. Crop area by country {year}'!G137)</f>
        <v xml:space="preserve"> </v>
      </c>
      <c r="H137" s="59" t="str">
        <f>IF(ISERROR('1. Production by country {year}'!H137/'2. Crop area by country {year}'!H137)," ",'1. Production by country {year}'!H137/'2. Crop area by country {year}'!H137)</f>
        <v xml:space="preserve"> </v>
      </c>
      <c r="I137" s="59" t="str">
        <f>IF(ISERROR('1. Production by country {year}'!I137/'2. Crop area by country {year}'!I137)," ",'1. Production by country {year}'!I137/'2. Crop area by country {year}'!I137)</f>
        <v xml:space="preserve"> </v>
      </c>
      <c r="J137" s="59" t="str">
        <f>IF(ISERROR('1. Production by country {year}'!J137/'2. Crop area by country {year}'!J137)," ",'1. Production by country {year}'!J137/'2. Crop area by country {year}'!J137)</f>
        <v xml:space="preserve"> </v>
      </c>
      <c r="K137" s="59" t="str">
        <f>IF(ISERROR('1. Production by country {year}'!K137/'2. Crop area by country {year}'!K137)," ",'1. Production by country {year}'!K137/'2. Crop area by country {year}'!K137)</f>
        <v xml:space="preserve"> </v>
      </c>
      <c r="AC137" s="3"/>
    </row>
    <row r="138" spans="1:29">
      <c r="A138" s="58" t="s">
        <v>34</v>
      </c>
      <c r="B138" s="58">
        <v>46</v>
      </c>
      <c r="C138" s="58" t="s">
        <v>17</v>
      </c>
      <c r="D138" s="58">
        <v>56</v>
      </c>
      <c r="E138" s="58" t="s">
        <v>107</v>
      </c>
      <c r="F138" s="58"/>
      <c r="G138" s="59">
        <f>IF(ISERROR('1. Production by country {year}'!G138/'2. Crop area by country {year}'!G138)," ",'1. Production by country {year}'!G138/'2. Crop area by country {year}'!G138)</f>
        <v>0.8</v>
      </c>
      <c r="H138" s="59">
        <f>IF(ISERROR('1. Production by country {year}'!H138/'2. Crop area by country {year}'!H138)," ",'1. Production by country {year}'!H138/'2. Crop area by country {year}'!H138)</f>
        <v>0.8</v>
      </c>
      <c r="I138" s="59">
        <f>IF(ISERROR('1. Production by country {year}'!I138/'2. Crop area by country {year}'!I138)," ",'1. Production by country {year}'!I138/'2. Crop area by country {year}'!I138)</f>
        <v>0.8</v>
      </c>
      <c r="J138" s="59">
        <f>IF(ISERROR('1. Production by country {year}'!J138/'2. Crop area by country {year}'!J138)," ",'1. Production by country {year}'!J138/'2. Crop area by country {year}'!J138)</f>
        <v>0.8</v>
      </c>
      <c r="K138" s="59">
        <f>IF(ISERROR('1. Production by country {year}'!K138/'2. Crop area by country {year}'!K138)," ",'1. Production by country {year}'!K138/'2. Crop area by country {year}'!K138)</f>
        <v>0.8</v>
      </c>
      <c r="AC138" s="3"/>
    </row>
    <row r="139" spans="1:29">
      <c r="A139" s="58" t="s">
        <v>34</v>
      </c>
      <c r="B139" s="58">
        <v>46</v>
      </c>
      <c r="C139" s="58" t="s">
        <v>18</v>
      </c>
      <c r="D139" s="58">
        <v>79</v>
      </c>
      <c r="E139" s="58" t="s">
        <v>107</v>
      </c>
      <c r="F139" s="58"/>
      <c r="G139" s="59">
        <f>IF(ISERROR('1. Production by country {year}'!G139/'2. Crop area by country {year}'!G139)," ",'1. Production by country {year}'!G139/'2. Crop area by country {year}'!G139)</f>
        <v>0.79166666666666663</v>
      </c>
      <c r="H139" s="59">
        <f>IF(ISERROR('1. Production by country {year}'!H139/'2. Crop area by country {year}'!H139)," ",'1. Production by country {year}'!H139/'2. Crop area by country {year}'!H139)</f>
        <v>0.79166666666666663</v>
      </c>
      <c r="I139" s="59">
        <f>IF(ISERROR('1. Production by country {year}'!I139/'2. Crop area by country {year}'!I139)," ",'1. Production by country {year}'!I139/'2. Crop area by country {year}'!I139)</f>
        <v>0.79439252336448596</v>
      </c>
      <c r="J139" s="59">
        <f>IF(ISERROR('1. Production by country {year}'!J139/'2. Crop area by country {year}'!J139)," ",'1. Production by country {year}'!J139/'2. Crop area by country {year}'!J139)</f>
        <v>0.79166666666666663</v>
      </c>
      <c r="K139" s="59">
        <f>IF(ISERROR('1. Production by country {year}'!K139/'2. Crop area by country {year}'!K139)," ",'1. Production by country {year}'!K139/'2. Crop area by country {year}'!K139)</f>
        <v>0.79229122055674517</v>
      </c>
      <c r="AC139" s="3"/>
    </row>
    <row r="140" spans="1:29">
      <c r="A140" s="58" t="s">
        <v>34</v>
      </c>
      <c r="B140" s="58">
        <v>46</v>
      </c>
      <c r="C140" s="58" t="s">
        <v>19</v>
      </c>
      <c r="D140" s="58">
        <v>197</v>
      </c>
      <c r="E140" s="58" t="s">
        <v>107</v>
      </c>
      <c r="F140" s="58"/>
      <c r="G140" s="59" t="str">
        <f>IF(ISERROR('1. Production by country {year}'!G140/'2. Crop area by country {year}'!G140)," ",'1. Production by country {year}'!G140/'2. Crop area by country {year}'!G140)</f>
        <v xml:space="preserve"> </v>
      </c>
      <c r="H140" s="59" t="str">
        <f>IF(ISERROR('1. Production by country {year}'!H140/'2. Crop area by country {year}'!H140)," ",'1. Production by country {year}'!H140/'2. Crop area by country {year}'!H140)</f>
        <v xml:space="preserve"> </v>
      </c>
      <c r="I140" s="59" t="str">
        <f>IF(ISERROR('1. Production by country {year}'!I140/'2. Crop area by country {year}'!I140)," ",'1. Production by country {year}'!I140/'2. Crop area by country {year}'!I140)</f>
        <v xml:space="preserve"> </v>
      </c>
      <c r="J140" s="59" t="str">
        <f>IF(ISERROR('1. Production by country {year}'!J140/'2. Crop area by country {year}'!J140)," ",'1. Production by country {year}'!J140/'2. Crop area by country {year}'!J140)</f>
        <v xml:space="preserve"> </v>
      </c>
      <c r="K140" s="59" t="str">
        <f>IF(ISERROR('1. Production by country {year}'!K140/'2. Crop area by country {year}'!K140)," ",'1. Production by country {year}'!K140/'2. Crop area by country {year}'!K140)</f>
        <v xml:space="preserve"> </v>
      </c>
      <c r="AC140" s="3"/>
    </row>
    <row r="141" spans="1:29">
      <c r="A141" s="58" t="s">
        <v>34</v>
      </c>
      <c r="B141" s="58">
        <v>46</v>
      </c>
      <c r="C141" s="58" t="s">
        <v>20</v>
      </c>
      <c r="D141" s="58">
        <v>489</v>
      </c>
      <c r="E141" s="58" t="s">
        <v>107</v>
      </c>
      <c r="F141" s="58"/>
      <c r="G141" s="59">
        <f>IF(ISERROR('1. Production by country {year}'!G141/'2. Crop area by country {year}'!G141)," ",'1. Production by country {year}'!G141/'2. Crop area by country {year}'!G141)</f>
        <v>7.558139534883721</v>
      </c>
      <c r="H141" s="59">
        <f>IF(ISERROR('1. Production by country {year}'!H141/'2. Crop area by country {year}'!H141)," ",'1. Production by country {year}'!H141/'2. Crop area by country {year}'!H141)</f>
        <v>7.558139534883721</v>
      </c>
      <c r="I141" s="59">
        <f>IF(ISERROR('1. Production by country {year}'!I141/'2. Crop area by country {year}'!I141)," ",'1. Production by country {year}'!I141/'2. Crop area by country {year}'!I141)</f>
        <v>7.5903614457831328</v>
      </c>
      <c r="J141" s="59">
        <f>IF(ISERROR('1. Production by country {year}'!J141/'2. Crop area by country {year}'!J141)," ",'1. Production by country {year}'!J141/'2. Crop area by country {year}'!J141)</f>
        <v>7.558139534883721</v>
      </c>
      <c r="K141" s="59">
        <f>IF(ISERROR('1. Production by country {year}'!K141/'2. Crop area by country {year}'!K141)," ",'1. Production by country {year}'!K141/'2. Crop area by country {year}'!K141)</f>
        <v>7.5659824046920825</v>
      </c>
      <c r="AC141" s="3"/>
    </row>
    <row r="142" spans="1:29">
      <c r="A142" s="58" t="s">
        <v>34</v>
      </c>
      <c r="B142" s="58">
        <v>46</v>
      </c>
      <c r="C142" s="58" t="s">
        <v>21</v>
      </c>
      <c r="D142" s="58">
        <v>27</v>
      </c>
      <c r="E142" s="58" t="s">
        <v>107</v>
      </c>
      <c r="F142" s="58"/>
      <c r="G142" s="59">
        <f>IF(ISERROR('1. Production by country {year}'!G142/'2. Crop area by country {year}'!G142)," ",'1. Production by country {year}'!G142/'2. Crop area by country {year}'!G142)</f>
        <v>0.73684210526315785</v>
      </c>
      <c r="H142" s="59">
        <f>IF(ISERROR('1. Production by country {year}'!H142/'2. Crop area by country {year}'!H142)," ",'1. Production by country {year}'!H142/'2. Crop area by country {year}'!H142)</f>
        <v>0.73684210526315785</v>
      </c>
      <c r="I142" s="59">
        <f>IF(ISERROR('1. Production by country {year}'!I142/'2. Crop area by country {year}'!I142)," ",'1. Production by country {year}'!I142/'2. Crop area by country {year}'!I142)</f>
        <v>0.76470588235294112</v>
      </c>
      <c r="J142" s="59">
        <f>IF(ISERROR('1. Production by country {year}'!J142/'2. Crop area by country {year}'!J142)," ",'1. Production by country {year}'!J142/'2. Crop area by country {year}'!J142)</f>
        <v>0.73684210526315785</v>
      </c>
      <c r="K142" s="59">
        <f>IF(ISERROR('1. Production by country {year}'!K142/'2. Crop area by country {year}'!K142)," ",'1. Production by country {year}'!K142/'2. Crop area by country {year}'!K142)</f>
        <v>0.7432432432432432</v>
      </c>
      <c r="AC142" s="3"/>
    </row>
    <row r="143" spans="1:29">
      <c r="A143" s="58" t="s">
        <v>34</v>
      </c>
      <c r="B143" s="58">
        <v>46</v>
      </c>
      <c r="C143" s="58" t="s">
        <v>22</v>
      </c>
      <c r="D143" s="58">
        <v>83</v>
      </c>
      <c r="E143" s="58" t="s">
        <v>107</v>
      </c>
      <c r="F143" s="58"/>
      <c r="G143" s="59" t="str">
        <f>IF(ISERROR('1. Production by country {year}'!G143/'2. Crop area by country {year}'!G143)," ",'1. Production by country {year}'!G143/'2. Crop area by country {year}'!G143)</f>
        <v xml:space="preserve"> </v>
      </c>
      <c r="H143" s="59" t="str">
        <f>IF(ISERROR('1. Production by country {year}'!H143/'2. Crop area by country {year}'!H143)," ",'1. Production by country {year}'!H143/'2. Crop area by country {year}'!H143)</f>
        <v xml:space="preserve"> </v>
      </c>
      <c r="I143" s="59" t="str">
        <f>IF(ISERROR('1. Production by country {year}'!I143/'2. Crop area by country {year}'!I143)," ",'1. Production by country {year}'!I143/'2. Crop area by country {year}'!I143)</f>
        <v xml:space="preserve"> </v>
      </c>
      <c r="J143" s="59" t="str">
        <f>IF(ISERROR('1. Production by country {year}'!J143/'2. Crop area by country {year}'!J143)," ",'1. Production by country {year}'!J143/'2. Crop area by country {year}'!J143)</f>
        <v xml:space="preserve"> </v>
      </c>
      <c r="K143" s="59" t="str">
        <f>IF(ISERROR('1. Production by country {year}'!K143/'2. Crop area by country {year}'!K143)," ",'1. Production by country {year}'!K143/'2. Crop area by country {year}'!K143)</f>
        <v xml:space="preserve"> </v>
      </c>
      <c r="AC143" s="3"/>
    </row>
    <row r="144" spans="1:29">
      <c r="A144" s="58" t="s">
        <v>34</v>
      </c>
      <c r="B144" s="58">
        <v>46</v>
      </c>
      <c r="C144" s="58" t="s">
        <v>23</v>
      </c>
      <c r="D144" s="58">
        <v>122</v>
      </c>
      <c r="E144" s="58" t="s">
        <v>107</v>
      </c>
      <c r="F144" s="58"/>
      <c r="G144" s="59">
        <f>IF(ISERROR('1. Production by country {year}'!G144/'2. Crop area by country {year}'!G144)," ",'1. Production by country {year}'!G144/'2. Crop area by country {year}'!G144)</f>
        <v>7.0588235294117645</v>
      </c>
      <c r="H144" s="59">
        <f>IF(ISERROR('1. Production by country {year}'!H144/'2. Crop area by country {year}'!H144)," ",'1. Production by country {year}'!H144/'2. Crop area by country {year}'!H144)</f>
        <v>7.0588235294117645</v>
      </c>
      <c r="I144" s="59">
        <f>IF(ISERROR('1. Production by country {year}'!I144/'2. Crop area by country {year}'!I144)," ",'1. Production by country {year}'!I144/'2. Crop area by country {year}'!I144)</f>
        <v>6.9879518072289155</v>
      </c>
      <c r="J144" s="59">
        <f>IF(ISERROR('1. Production by country {year}'!J144/'2. Crop area by country {year}'!J144)," ",'1. Production by country {year}'!J144/'2. Crop area by country {year}'!J144)</f>
        <v>7.0588235294117645</v>
      </c>
      <c r="K144" s="59">
        <f>IF(ISERROR('1. Production by country {year}'!K144/'2. Crop area by country {year}'!K144)," ",'1. Production by country {year}'!K144/'2. Crop area by country {year}'!K144)</f>
        <v>7.0414201183431953</v>
      </c>
      <c r="AC144" s="3"/>
    </row>
    <row r="145" spans="1:29">
      <c r="A145" s="58" t="s">
        <v>34</v>
      </c>
      <c r="B145" s="58">
        <v>46</v>
      </c>
      <c r="C145" s="58" t="s">
        <v>24</v>
      </c>
      <c r="D145" s="58">
        <v>15</v>
      </c>
      <c r="E145" s="58" t="s">
        <v>107</v>
      </c>
      <c r="F145" s="58"/>
      <c r="G145" s="59" t="str">
        <f>IF(ISERROR('1. Production by country {year}'!G145/'2. Crop area by country {year}'!G145)," ",'1. Production by country {year}'!G145/'2. Crop area by country {year}'!G145)</f>
        <v xml:space="preserve"> </v>
      </c>
      <c r="H145" s="59" t="str">
        <f>IF(ISERROR('1. Production by country {year}'!H145/'2. Crop area by country {year}'!H145)," ",'1. Production by country {year}'!H145/'2. Crop area by country {year}'!H145)</f>
        <v xml:space="preserve"> </v>
      </c>
      <c r="I145" s="59" t="str">
        <f>IF(ISERROR('1. Production by country {year}'!I145/'2. Crop area by country {year}'!I145)," ",'1. Production by country {year}'!I145/'2. Crop area by country {year}'!I145)</f>
        <v xml:space="preserve"> </v>
      </c>
      <c r="J145" s="59" t="str">
        <f>IF(ISERROR('1. Production by country {year}'!J145/'2. Crop area by country {year}'!J145)," ",'1. Production by country {year}'!J145/'2. Crop area by country {year}'!J145)</f>
        <v xml:space="preserve"> </v>
      </c>
      <c r="K145" s="59" t="str">
        <f>IF(ISERROR('1. Production by country {year}'!K145/'2. Crop area by country {year}'!K145)," ",'1. Production by country {year}'!K145/'2. Crop area by country {year}'!K145)</f>
        <v xml:space="preserve"> </v>
      </c>
      <c r="AC145" s="3"/>
    </row>
    <row r="146" spans="1:29">
      <c r="A146" s="58" t="s">
        <v>34</v>
      </c>
      <c r="B146" s="58">
        <v>46</v>
      </c>
      <c r="C146" s="58" t="s">
        <v>25</v>
      </c>
      <c r="D146" s="58">
        <v>137</v>
      </c>
      <c r="E146" s="58" t="s">
        <v>107</v>
      </c>
      <c r="F146" s="58"/>
      <c r="G146" s="59">
        <f>IF(ISERROR('1. Production by country {year}'!G146/'2. Crop area by country {year}'!G146)," ",'1. Production by country {year}'!G146/'2. Crop area by country {year}'!G146)</f>
        <v>4.8</v>
      </c>
      <c r="H146" s="59">
        <f>IF(ISERROR('1. Production by country {year}'!H146/'2. Crop area by country {year}'!H146)," ",'1. Production by country {year}'!H146/'2. Crop area by country {year}'!H146)</f>
        <v>4.8</v>
      </c>
      <c r="I146" s="59">
        <f>IF(ISERROR('1. Production by country {year}'!I146/'2. Crop area by country {year}'!I146)," ",'1. Production by country {year}'!I146/'2. Crop area by country {year}'!I146)</f>
        <v>5</v>
      </c>
      <c r="J146" s="59">
        <f>IF(ISERROR('1. Production by country {year}'!J146/'2. Crop area by country {year}'!J146)," ",'1. Production by country {year}'!J146/'2. Crop area by country {year}'!J146)</f>
        <v>4.8</v>
      </c>
      <c r="K146" s="59">
        <f>IF(ISERROR('1. Production by country {year}'!K146/'2. Crop area by country {year}'!K146)," ",'1. Production by country {year}'!K146/'2. Crop area by country {year}'!K146)</f>
        <v>4.8453608247422677</v>
      </c>
      <c r="AC146" s="3"/>
    </row>
    <row r="147" spans="1:29">
      <c r="A147" s="58" t="s">
        <v>35</v>
      </c>
      <c r="B147" s="58">
        <v>107</v>
      </c>
      <c r="C147" s="58" t="s">
        <v>7</v>
      </c>
      <c r="D147" s="58">
        <v>486</v>
      </c>
      <c r="E147" s="58" t="s">
        <v>107</v>
      </c>
      <c r="F147" s="58"/>
      <c r="G147" s="59">
        <f>IF(ISERROR('1. Production by country {year}'!G147/'2. Crop area by country {year}'!G147)," ",'1. Production by country {year}'!G147/'2. Crop area by country {year}'!G147)</f>
        <v>44.997040106556163</v>
      </c>
      <c r="H147" s="59">
        <f>IF(ISERROR('1. Production by country {year}'!H147/'2. Crop area by country {year}'!H147)," ",'1. Production by country {year}'!H147/'2. Crop area by country {year}'!H147)</f>
        <v>44.997739261492086</v>
      </c>
      <c r="I147" s="59">
        <f>IF(ISERROR('1. Production by country {year}'!I147/'2. Crop area by country {year}'!I147)," ",'1. Production by country {year}'!I147/'2. Crop area by country {year}'!I147)</f>
        <v>44.665012406947888</v>
      </c>
      <c r="J147" s="59">
        <f>IF(ISERROR('1. Production by country {year}'!J147/'2. Crop area by country {year}'!J147)," ",'1. Production by country {year}'!J147/'2. Crop area by country {year}'!J147)</f>
        <v>45</v>
      </c>
      <c r="K147" s="59">
        <f>IF(ISERROR('1. Production by country {year}'!K147/'2. Crop area by country {year}'!K147)," ",'1. Production by country {year}'!K147/'2. Crop area by country {year}'!K147)</f>
        <v>44.911043243770102</v>
      </c>
      <c r="AC147" s="3"/>
    </row>
    <row r="148" spans="1:29">
      <c r="A148" s="58" t="s">
        <v>35</v>
      </c>
      <c r="B148" s="58">
        <v>107</v>
      </c>
      <c r="C148" s="58" t="s">
        <v>10</v>
      </c>
      <c r="D148" s="58">
        <v>176</v>
      </c>
      <c r="E148" s="58" t="s">
        <v>107</v>
      </c>
      <c r="F148" s="58"/>
      <c r="G148" s="59">
        <f>IF(ISERROR('1. Production by country {year}'!G148/'2. Crop area by country {year}'!G148)," ",'1. Production by country {year}'!G148/'2. Crop area by country {year}'!G148)</f>
        <v>0.89999280005759952</v>
      </c>
      <c r="H148" s="59">
        <f>IF(ISERROR('1. Production by country {year}'!H148/'2. Crop area by country {year}'!H148)," ",'1. Production by country {year}'!H148/'2. Crop area by country {year}'!H148)</f>
        <v>0.86998511544186363</v>
      </c>
      <c r="I148" s="59">
        <f>IF(ISERROR('1. Production by country {year}'!I148/'2. Crop area by country {year}'!I148)," ",'1. Production by country {year}'!I148/'2. Crop area by country {year}'!I148)</f>
        <v>0.84999167914794471</v>
      </c>
      <c r="J148" s="59">
        <f>IF(ISERROR('1. Production by country {year}'!J148/'2. Crop area by country {year}'!J148)," ",'1. Production by country {year}'!J148/'2. Crop area by country {year}'!J148)</f>
        <v>0.86023684210526319</v>
      </c>
      <c r="K148" s="59">
        <f>IF(ISERROR('1. Production by country {year}'!K148/'2. Crop area by country {year}'!K148)," ",'1. Production by country {year}'!K148/'2. Crop area by country {year}'!K148)</f>
        <v>0.86888190390660081</v>
      </c>
      <c r="AC148" s="3"/>
    </row>
    <row r="149" spans="1:29">
      <c r="A149" s="58" t="s">
        <v>35</v>
      </c>
      <c r="B149" s="58">
        <v>107</v>
      </c>
      <c r="C149" s="58" t="s">
        <v>12</v>
      </c>
      <c r="D149" s="58">
        <v>125</v>
      </c>
      <c r="E149" s="58" t="s">
        <v>107</v>
      </c>
      <c r="F149" s="58"/>
      <c r="G149" s="59">
        <f>IF(ISERROR('1. Production by country {year}'!G149/'2. Crop area by country {year}'!G149)," ",'1. Production by country {year}'!G149/'2. Crop area by country {year}'!G149)</f>
        <v>8.0484853145265536</v>
      </c>
      <c r="H149" s="59">
        <f>IF(ISERROR('1. Production by country {year}'!H149/'2. Crop area by country {year}'!H149)," ",'1. Production by country {year}'!H149/'2. Crop area by country {year}'!H149)</f>
        <v>7.3898419445159735</v>
      </c>
      <c r="I149" s="59">
        <f>IF(ISERROR('1. Production by country {year}'!I149/'2. Crop area by country {year}'!I149)," ",'1. Production by country {year}'!I149/'2. Crop area by country {year}'!I149)</f>
        <v>7.3000127788357547</v>
      </c>
      <c r="J149" s="59">
        <f>IF(ISERROR('1. Production by country {year}'!J149/'2. Crop area by country {year}'!J149)," ",'1. Production by country {year}'!J149/'2. Crop area by country {year}'!J149)</f>
        <v>7.5670769230769235</v>
      </c>
      <c r="K149" s="59">
        <f>IF(ISERROR('1. Production by country {year}'!K149/'2. Crop area by country {year}'!K149)," ",'1. Production by country {year}'!K149/'2. Crop area by country {year}'!K149)</f>
        <v>7.560421374930562</v>
      </c>
      <c r="AC149" s="3"/>
    </row>
    <row r="150" spans="1:29">
      <c r="A150" s="58" t="s">
        <v>35</v>
      </c>
      <c r="B150" s="58">
        <v>107</v>
      </c>
      <c r="C150" s="58" t="s">
        <v>13</v>
      </c>
      <c r="D150" s="58">
        <v>191</v>
      </c>
      <c r="E150" s="58" t="s">
        <v>107</v>
      </c>
      <c r="F150" s="58"/>
      <c r="G150" s="59" t="str">
        <f>IF(ISERROR('1. Production by country {year}'!G150/'2. Crop area by country {year}'!G150)," ",'1. Production by country {year}'!G150/'2. Crop area by country {year}'!G150)</f>
        <v xml:space="preserve"> </v>
      </c>
      <c r="H150" s="59" t="str">
        <f>IF(ISERROR('1. Production by country {year}'!H150/'2. Crop area by country {year}'!H150)," ",'1. Production by country {year}'!H150/'2. Crop area by country {year}'!H150)</f>
        <v xml:space="preserve"> </v>
      </c>
      <c r="I150" s="59" t="str">
        <f>IF(ISERROR('1. Production by country {year}'!I150/'2. Crop area by country {year}'!I150)," ",'1. Production by country {year}'!I150/'2. Crop area by country {year}'!I150)</f>
        <v xml:space="preserve"> </v>
      </c>
      <c r="J150" s="59" t="str">
        <f>IF(ISERROR('1. Production by country {year}'!J150/'2. Crop area by country {year}'!J150)," ",'1. Production by country {year}'!J150/'2. Crop area by country {year}'!J150)</f>
        <v xml:space="preserve"> </v>
      </c>
      <c r="K150" s="59" t="str">
        <f>IF(ISERROR('1. Production by country {year}'!K150/'2. Crop area by country {year}'!K150)," ",'1. Production by country {year}'!K150/'2. Crop area by country {year}'!K150)</f>
        <v xml:space="preserve"> </v>
      </c>
      <c r="AC150" s="3"/>
    </row>
    <row r="151" spans="1:29">
      <c r="A151" s="58" t="s">
        <v>35</v>
      </c>
      <c r="B151" s="58">
        <v>107</v>
      </c>
      <c r="C151" s="58" t="s">
        <v>14</v>
      </c>
      <c r="D151" s="58">
        <v>195</v>
      </c>
      <c r="E151" s="58" t="s">
        <v>107</v>
      </c>
      <c r="F151" s="58"/>
      <c r="G151" s="59" t="str">
        <f>IF(ISERROR('1. Production by country {year}'!G151/'2. Crop area by country {year}'!G151)," ",'1. Production by country {year}'!G151/'2. Crop area by country {year}'!G151)</f>
        <v xml:space="preserve"> </v>
      </c>
      <c r="H151" s="59" t="str">
        <f>IF(ISERROR('1. Production by country {year}'!H151/'2. Crop area by country {year}'!H151)," ",'1. Production by country {year}'!H151/'2. Crop area by country {year}'!H151)</f>
        <v xml:space="preserve"> </v>
      </c>
      <c r="I151" s="59" t="str">
        <f>IF(ISERROR('1. Production by country {year}'!I151/'2. Crop area by country {year}'!I151)," ",'1. Production by country {year}'!I151/'2. Crop area by country {year}'!I151)</f>
        <v xml:space="preserve"> </v>
      </c>
      <c r="J151" s="59" t="str">
        <f>IF(ISERROR('1. Production by country {year}'!J151/'2. Crop area by country {year}'!J151)," ",'1. Production by country {year}'!J151/'2. Crop area by country {year}'!J151)</f>
        <v xml:space="preserve"> </v>
      </c>
      <c r="K151" s="59" t="str">
        <f>IF(ISERROR('1. Production by country {year}'!K151/'2. Crop area by country {year}'!K151)," ",'1. Production by country {year}'!K151/'2. Crop area by country {year}'!K151)</f>
        <v xml:space="preserve"> </v>
      </c>
      <c r="AC151" s="3"/>
    </row>
    <row r="152" spans="1:29">
      <c r="A152" s="58" t="s">
        <v>35</v>
      </c>
      <c r="B152" s="58">
        <v>107</v>
      </c>
      <c r="C152" s="58" t="s">
        <v>15</v>
      </c>
      <c r="D152" s="58">
        <v>242</v>
      </c>
      <c r="E152" s="58" t="s">
        <v>107</v>
      </c>
      <c r="F152" s="58"/>
      <c r="G152" s="59">
        <f>IF(ISERROR('1. Production by country {year}'!G152/'2. Crop area by country {year}'!G152)," ",'1. Production by country {year}'!G152/'2. Crop area by country {year}'!G152)</f>
        <v>0.924781317049018</v>
      </c>
      <c r="H152" s="59">
        <f>IF(ISERROR('1. Production by country {year}'!H152/'2. Crop area by country {year}'!H152)," ",'1. Production by country {year}'!H152/'2. Crop area by country {year}'!H152)</f>
        <v>0.92318666666666671</v>
      </c>
      <c r="I152" s="59">
        <f>IF(ISERROR('1. Production by country {year}'!I152/'2. Crop area by country {year}'!I152)," ",'1. Production by country {year}'!I152/'2. Crop area by country {year}'!I152)</f>
        <v>0.92809091152743162</v>
      </c>
      <c r="J152" s="59">
        <f>IF(ISERROR('1. Production by country {year}'!J152/'2. Crop area by country {year}'!J152)," ",'1. Production by country {year}'!J152/'2. Crop area by country {year}'!J152)</f>
        <v>0.92379629629629634</v>
      </c>
      <c r="K152" s="59">
        <f>IF(ISERROR('1. Production by country {year}'!K152/'2. Crop area by country {year}'!K152)," ",'1. Production by country {year}'!K152/'2. Crop area by country {year}'!K152)</f>
        <v>0.92504975934570988</v>
      </c>
      <c r="AC152" s="3"/>
    </row>
    <row r="153" spans="1:29">
      <c r="A153" s="58" t="s">
        <v>35</v>
      </c>
      <c r="B153" s="58">
        <v>107</v>
      </c>
      <c r="C153" s="58" t="s">
        <v>16</v>
      </c>
      <c r="D153" s="58">
        <v>201</v>
      </c>
      <c r="E153" s="58" t="s">
        <v>107</v>
      </c>
      <c r="F153" s="58"/>
      <c r="G153" s="59" t="str">
        <f>IF(ISERROR('1. Production by country {year}'!G153/'2. Crop area by country {year}'!G153)," ",'1. Production by country {year}'!G153/'2. Crop area by country {year}'!G153)</f>
        <v xml:space="preserve"> </v>
      </c>
      <c r="H153" s="59" t="str">
        <f>IF(ISERROR('1. Production by country {year}'!H153/'2. Crop area by country {year}'!H153)," ",'1. Production by country {year}'!H153/'2. Crop area by country {year}'!H153)</f>
        <v xml:space="preserve"> </v>
      </c>
      <c r="I153" s="59" t="str">
        <f>IF(ISERROR('1. Production by country {year}'!I153/'2. Crop area by country {year}'!I153)," ",'1. Production by country {year}'!I153/'2. Crop area by country {year}'!I153)</f>
        <v xml:space="preserve"> </v>
      </c>
      <c r="J153" s="59" t="str">
        <f>IF(ISERROR('1. Production by country {year}'!J153/'2. Crop area by country {year}'!J153)," ",'1. Production by country {year}'!J153/'2. Crop area by country {year}'!J153)</f>
        <v xml:space="preserve"> </v>
      </c>
      <c r="K153" s="59" t="str">
        <f>IF(ISERROR('1. Production by country {year}'!K153/'2. Crop area by country {year}'!K153)," ",'1. Production by country {year}'!K153/'2. Crop area by country {year}'!K153)</f>
        <v xml:space="preserve"> </v>
      </c>
      <c r="AC153" s="3"/>
    </row>
    <row r="154" spans="1:29">
      <c r="A154" s="58" t="s">
        <v>35</v>
      </c>
      <c r="B154" s="58">
        <v>107</v>
      </c>
      <c r="C154" s="58" t="s">
        <v>17</v>
      </c>
      <c r="D154" s="58">
        <v>56</v>
      </c>
      <c r="E154" s="58" t="s">
        <v>107</v>
      </c>
      <c r="F154" s="58"/>
      <c r="G154" s="59">
        <f>IF(ISERROR('1. Production by country {year}'!G154/'2. Crop area by country {year}'!G154)," ",'1. Production by country {year}'!G154/'2. Crop area by country {year}'!G154)</f>
        <v>2.1137582995189499</v>
      </c>
      <c r="H154" s="59">
        <f>IF(ISERROR('1. Production by country {year}'!H154/'2. Crop area by country {year}'!H154)," ",'1. Production by country {year}'!H154/'2. Crop area by country {year}'!H154)</f>
        <v>2.4103886792452829</v>
      </c>
      <c r="I154" s="59">
        <f>IF(ISERROR('1. Production by country {year}'!I154/'2. Crop area by country {year}'!I154)," ",'1. Production by country {year}'!I154/'2. Crop area by country {year}'!I154)</f>
        <v>1.7643410338479908</v>
      </c>
      <c r="J154" s="59">
        <f>IF(ISERROR('1. Production by country {year}'!J154/'2. Crop area by country {year}'!J154)," ",'1. Production by country {year}'!J154/'2. Crop area by country {year}'!J154)</f>
        <v>2.1967741935483871</v>
      </c>
      <c r="K154" s="59">
        <f>IF(ISERROR('1. Production by country {year}'!K154/'2. Crop area by country {year}'!K154)," ",'1. Production by country {year}'!K154/'2. Crop area by country {year}'!K154)</f>
        <v>2.1129056601213865</v>
      </c>
      <c r="AC154" s="3"/>
    </row>
    <row r="155" spans="1:29">
      <c r="A155" s="58" t="s">
        <v>35</v>
      </c>
      <c r="B155" s="58">
        <v>107</v>
      </c>
      <c r="C155" s="58" t="s">
        <v>18</v>
      </c>
      <c r="D155" s="58">
        <v>79</v>
      </c>
      <c r="E155" s="58" t="s">
        <v>107</v>
      </c>
      <c r="F155" s="58"/>
      <c r="G155" s="59">
        <f>IF(ISERROR('1. Production by country {year}'!G155/'2. Crop area by country {year}'!G155)," ",'1. Production by country {year}'!G155/'2. Crop area by country {year}'!G155)</f>
        <v>0.80330281981691887</v>
      </c>
      <c r="H155" s="59">
        <f>IF(ISERROR('1. Production by country {year}'!H155/'2. Crop area by country {year}'!H155)," ",'1. Production by country {year}'!H155/'2. Crop area by country {year}'!H155)</f>
        <v>0.45068235294117648</v>
      </c>
      <c r="I155" s="59">
        <f>IF(ISERROR('1. Production by country {year}'!I155/'2. Crop area by country {year}'!I155)," ",'1. Production by country {year}'!I155/'2. Crop area by country {year}'!I155)</f>
        <v>1.2120438887471294</v>
      </c>
      <c r="J155" s="59">
        <f>IF(ISERROR('1. Production by country {year}'!J155/'2. Crop area by country {year}'!J155)," ",'1. Production by country {year}'!J155/'2. Crop area by country {year}'!J155)</f>
        <v>0.98</v>
      </c>
      <c r="K155" s="59">
        <f>IF(ISERROR('1. Production by country {year}'!K155/'2. Crop area by country {year}'!K155)," ",'1. Production by country {year}'!K155/'2. Crop area by country {year}'!K155)</f>
        <v>0.79480812040477855</v>
      </c>
      <c r="AC155" s="3"/>
    </row>
    <row r="156" spans="1:29">
      <c r="A156" s="58" t="s">
        <v>35</v>
      </c>
      <c r="B156" s="58">
        <v>107</v>
      </c>
      <c r="C156" s="58" t="s">
        <v>19</v>
      </c>
      <c r="D156" s="58">
        <v>197</v>
      </c>
      <c r="E156" s="58" t="s">
        <v>107</v>
      </c>
      <c r="F156" s="58"/>
      <c r="G156" s="59" t="str">
        <f>IF(ISERROR('1. Production by country {year}'!G156/'2. Crop area by country {year}'!G156)," ",'1. Production by country {year}'!G156/'2. Crop area by country {year}'!G156)</f>
        <v xml:space="preserve"> </v>
      </c>
      <c r="H156" s="59" t="str">
        <f>IF(ISERROR('1. Production by country {year}'!H156/'2. Crop area by country {year}'!H156)," ",'1. Production by country {year}'!H156/'2. Crop area by country {year}'!H156)</f>
        <v xml:space="preserve"> </v>
      </c>
      <c r="I156" s="59" t="str">
        <f>IF(ISERROR('1. Production by country {year}'!I156/'2. Crop area by country {year}'!I156)," ",'1. Production by country {year}'!I156/'2. Crop area by country {year}'!I156)</f>
        <v xml:space="preserve"> </v>
      </c>
      <c r="J156" s="59" t="str">
        <f>IF(ISERROR('1. Production by country {year}'!J156/'2. Crop area by country {year}'!J156)," ",'1. Production by country {year}'!J156/'2. Crop area by country {year}'!J156)</f>
        <v xml:space="preserve"> </v>
      </c>
      <c r="K156" s="59" t="str">
        <f>IF(ISERROR('1. Production by country {year}'!K156/'2. Crop area by country {year}'!K156)," ",'1. Production by country {year}'!K156/'2. Crop area by country {year}'!K156)</f>
        <v xml:space="preserve"> </v>
      </c>
      <c r="AC156" s="3"/>
    </row>
    <row r="157" spans="1:29">
      <c r="A157" s="58" t="s">
        <v>35</v>
      </c>
      <c r="B157" s="58">
        <v>107</v>
      </c>
      <c r="C157" s="58" t="s">
        <v>20</v>
      </c>
      <c r="D157" s="58">
        <v>489</v>
      </c>
      <c r="E157" s="58" t="s">
        <v>107</v>
      </c>
      <c r="F157" s="58"/>
      <c r="G157" s="59">
        <f>IF(ISERROR('1. Production by country {year}'!G157/'2. Crop area by country {year}'!G157)," ",'1. Production by country {year}'!G157/'2. Crop area by country {year}'!G157)</f>
        <v>4.0016772792389537</v>
      </c>
      <c r="H157" s="59">
        <f>IF(ISERROR('1. Production by country {year}'!H157/'2. Crop area by country {year}'!H157)," ",'1. Production by country {year}'!H157/'2. Crop area by country {year}'!H157)</f>
        <v>4.012399041217237</v>
      </c>
      <c r="I157" s="59">
        <f>IF(ISERROR('1. Production by country {year}'!I157/'2. Crop area by country {year}'!I157)," ",'1. Production by country {year}'!I157/'2. Crop area by country {year}'!I157)</f>
        <v>4.0183044572231061</v>
      </c>
      <c r="J157" s="59">
        <f>IF(ISERROR('1. Production by country {year}'!J157/'2. Crop area by country {year}'!J157)," ",'1. Production by country {year}'!J157/'2. Crop area by country {year}'!J157)</f>
        <v>4.0401402597402596</v>
      </c>
      <c r="K157" s="59">
        <f>IF(ISERROR('1. Production by country {year}'!K157/'2. Crop area by country {year}'!K157)," ",'1. Production by country {year}'!K157/'2. Crop area by country {year}'!K157)</f>
        <v>4.0180554760405336</v>
      </c>
      <c r="AC157" s="3"/>
    </row>
    <row r="158" spans="1:29">
      <c r="A158" s="58" t="s">
        <v>35</v>
      </c>
      <c r="B158" s="58">
        <v>107</v>
      </c>
      <c r="C158" s="58" t="s">
        <v>21</v>
      </c>
      <c r="D158" s="58">
        <v>27</v>
      </c>
      <c r="E158" s="58" t="s">
        <v>107</v>
      </c>
      <c r="F158" s="58"/>
      <c r="G158" s="59">
        <f>IF(ISERROR('1. Production by country {year}'!G158/'2. Crop area by country {year}'!G158)," ",'1. Production by country {year}'!G158/'2. Crop area by country {year}'!G158)</f>
        <v>1.9931845660292948</v>
      </c>
      <c r="H158" s="59">
        <f>IF(ISERROR('1. Production by country {year}'!H158/'2. Crop area by country {year}'!H158)," ",'1. Production by country {year}'!H158/'2. Crop area by country {year}'!H158)</f>
        <v>1.9348594594594595</v>
      </c>
      <c r="I158" s="59">
        <f>IF(ISERROR('1. Production by country {year}'!I158/'2. Crop area by country {year}'!I158)," ",'1. Production by country {year}'!I158/'2. Crop area by country {year}'!I158)</f>
        <v>1.7012256029809538</v>
      </c>
      <c r="J158" s="59">
        <f>IF(ISERROR('1. Production by country {year}'!J158/'2. Crop area by country {year}'!J158)," ",'1. Production by country {year}'!J158/'2. Crop area by country {year}'!J158)</f>
        <v>1.7091775</v>
      </c>
      <c r="K158" s="59">
        <f>IF(ISERROR('1. Production by country {year}'!K158/'2. Crop area by country {year}'!K158)," ",'1. Production by country {year}'!K158/'2. Crop area by country {year}'!K158)</f>
        <v>1.8314910125611243</v>
      </c>
      <c r="AC158" s="3"/>
    </row>
    <row r="159" spans="1:29">
      <c r="A159" s="58" t="s">
        <v>35</v>
      </c>
      <c r="B159" s="58">
        <v>107</v>
      </c>
      <c r="C159" s="58" t="s">
        <v>22</v>
      </c>
      <c r="D159" s="58">
        <v>83</v>
      </c>
      <c r="E159" s="58" t="s">
        <v>107</v>
      </c>
      <c r="F159" s="58"/>
      <c r="G159" s="59">
        <f>IF(ISERROR('1. Production by country {year}'!G159/'2. Crop area by country {year}'!G159)," ",'1. Production by country {year}'!G159/'2. Crop area by country {year}'!G159)</f>
        <v>0.56079200294112497</v>
      </c>
      <c r="H159" s="59">
        <f>IF(ISERROR('1. Production by country {year}'!H159/'2. Crop area by country {year}'!H159)," ",'1. Production by country {year}'!H159/'2. Crop area by country {year}'!H159)</f>
        <v>0.59310087130798106</v>
      </c>
      <c r="I159" s="59">
        <f>IF(ISERROR('1. Production by country {year}'!I159/'2. Crop area by country {year}'!I159)," ",'1. Production by country {year}'!I159/'2. Crop area by country {year}'!I159)</f>
        <v>0.55592568037386203</v>
      </c>
      <c r="J159" s="59">
        <f>IF(ISERROR('1. Production by country {year}'!J159/'2. Crop area by country {year}'!J159)," ",'1. Production by country {year}'!J159/'2. Crop area by country {year}'!J159)</f>
        <v>0.55000000000000004</v>
      </c>
      <c r="K159" s="59">
        <f>IF(ISERROR('1. Production by country {year}'!K159/'2. Crop area by country {year}'!K159)," ",'1. Production by country {year}'!K159/'2. Crop area by country {year}'!K159)</f>
        <v>0.56365406319447409</v>
      </c>
      <c r="AC159" s="3"/>
    </row>
    <row r="160" spans="1:29">
      <c r="A160" s="58" t="s">
        <v>35</v>
      </c>
      <c r="B160" s="58">
        <v>107</v>
      </c>
      <c r="C160" s="58" t="s">
        <v>23</v>
      </c>
      <c r="D160" s="58">
        <v>122</v>
      </c>
      <c r="E160" s="58" t="s">
        <v>107</v>
      </c>
      <c r="F160" s="58"/>
      <c r="G160" s="59">
        <f>IF(ISERROR('1. Production by country {year}'!G160/'2. Crop area by country {year}'!G160)," ",'1. Production by country {year}'!G160/'2. Crop area by country {year}'!G160)</f>
        <v>2.1499791502571468</v>
      </c>
      <c r="H160" s="59">
        <f>IF(ISERROR('1. Production by country {year}'!H160/'2. Crop area by country {year}'!H160)," ",'1. Production by country {year}'!H160/'2. Crop area by country {year}'!H160)</f>
        <v>2.1500336398295583</v>
      </c>
      <c r="I160" s="59">
        <f>IF(ISERROR('1. Production by country {year}'!I160/'2. Crop area by country {year}'!I160)," ",'1. Production by country {year}'!I160/'2. Crop area by country {year}'!I160)</f>
        <v>2.1500151969085146</v>
      </c>
      <c r="J160" s="59">
        <f>IF(ISERROR('1. Production by country {year}'!J160/'2. Crop area by country {year}'!J160)," ",'1. Production by country {year}'!J160/'2. Crop area by country {year}'!J160)</f>
        <v>2.1384827586206896</v>
      </c>
      <c r="K160" s="59">
        <f>IF(ISERROR('1. Production by country {year}'!K160/'2. Crop area by country {year}'!K160)," ",'1. Production by country {year}'!K160/'2. Crop area by country {year}'!K160)</f>
        <v>2.1465243095017152</v>
      </c>
      <c r="AC160" s="3"/>
    </row>
    <row r="161" spans="1:29">
      <c r="A161" s="58" t="s">
        <v>35</v>
      </c>
      <c r="B161" s="58">
        <v>107</v>
      </c>
      <c r="C161" s="58" t="s">
        <v>24</v>
      </c>
      <c r="D161" s="58">
        <v>15</v>
      </c>
      <c r="E161" s="58" t="s">
        <v>107</v>
      </c>
      <c r="F161" s="58"/>
      <c r="G161" s="59" t="str">
        <f>IF(ISERROR('1. Production by country {year}'!G161/'2. Crop area by country {year}'!G161)," ",'1. Production by country {year}'!G161/'2. Crop area by country {year}'!G161)</f>
        <v xml:space="preserve"> </v>
      </c>
      <c r="H161" s="59" t="str">
        <f>IF(ISERROR('1. Production by country {year}'!H161/'2. Crop area by country {year}'!H161)," ",'1. Production by country {year}'!H161/'2. Crop area by country {year}'!H161)</f>
        <v xml:space="preserve"> </v>
      </c>
      <c r="I161" s="59" t="str">
        <f>IF(ISERROR('1. Production by country {year}'!I161/'2. Crop area by country {year}'!I161)," ",'1. Production by country {year}'!I161/'2. Crop area by country {year}'!I161)</f>
        <v xml:space="preserve"> </v>
      </c>
      <c r="J161" s="59" t="str">
        <f>IF(ISERROR('1. Production by country {year}'!J161/'2. Crop area by country {year}'!J161)," ",'1. Production by country {year}'!J161/'2. Crop area by country {year}'!J161)</f>
        <v xml:space="preserve"> </v>
      </c>
      <c r="K161" s="59" t="str">
        <f>IF(ISERROR('1. Production by country {year}'!K161/'2. Crop area by country {year}'!K161)," ",'1. Production by country {year}'!K161/'2. Crop area by country {year}'!K161)</f>
        <v xml:space="preserve"> </v>
      </c>
      <c r="AC161" s="3"/>
    </row>
    <row r="162" spans="1:29">
      <c r="A162" s="58" t="s">
        <v>35</v>
      </c>
      <c r="B162" s="58">
        <v>107</v>
      </c>
      <c r="C162" s="58" t="s">
        <v>25</v>
      </c>
      <c r="D162" s="58">
        <v>137</v>
      </c>
      <c r="E162" s="58" t="s">
        <v>107</v>
      </c>
      <c r="F162" s="58"/>
      <c r="G162" s="59">
        <f>IF(ISERROR('1. Production by country {year}'!G162/'2. Crop area by country {year}'!G162)," ",'1. Production by country {year}'!G162/'2. Crop area by country {year}'!G162)</f>
        <v>8.4766675537070064</v>
      </c>
      <c r="H162" s="59">
        <f>IF(ISERROR('1. Production by country {year}'!H162/'2. Crop area by country {year}'!H162)," ",'1. Production by country {year}'!H162/'2. Crop area by country {year}'!H162)</f>
        <v>8.4785333889536769</v>
      </c>
      <c r="I162" s="59">
        <f>IF(ISERROR('1. Production by country {year}'!I162/'2. Crop area by country {year}'!I162)," ",'1. Production by country {year}'!I162/'2. Crop area by country {year}'!I162)</f>
        <v>8.4450828866647001</v>
      </c>
      <c r="J162" s="59">
        <f>IF(ISERROR('1. Production by country {year}'!J162/'2. Crop area by country {year}'!J162)," ",'1. Production by country {year}'!J162/'2. Crop area by country {year}'!J162)</f>
        <v>8.4548170731707319</v>
      </c>
      <c r="K162" s="59">
        <f>IF(ISERROR('1. Production by country {year}'!K162/'2. Crop area by country {year}'!K162)," ",'1. Production by country {year}'!K162/'2. Crop area by country {year}'!K162)</f>
        <v>8.4627905787740136</v>
      </c>
      <c r="AC162" s="3"/>
    </row>
    <row r="163" spans="1:29">
      <c r="A163" s="58" t="s">
        <v>36</v>
      </c>
      <c r="B163" s="58">
        <v>250</v>
      </c>
      <c r="C163" s="58" t="s">
        <v>7</v>
      </c>
      <c r="D163" s="58">
        <v>486</v>
      </c>
      <c r="E163" s="58" t="s">
        <v>107</v>
      </c>
      <c r="F163" s="58"/>
      <c r="G163" s="59">
        <f>IF(ISERROR('1. Production by country {year}'!G163/'2. Crop area by country {year}'!G163)," ",'1. Production by country {year}'!G163/'2. Crop area by country {year}'!G163)</f>
        <v>3.7369818013021172</v>
      </c>
      <c r="H163" s="59">
        <f>IF(ISERROR('1. Production by country {year}'!H163/'2. Crop area by country {year}'!H163)," ",'1. Production by country {year}'!H163/'2. Crop area by country {year}'!H163)</f>
        <v>3.7370172311348782</v>
      </c>
      <c r="I163" s="59">
        <f>IF(ISERROR('1. Production by country {year}'!I163/'2. Crop area by country {year}'!I163)," ",'1. Production by country {year}'!I163/'2. Crop area by country {year}'!I163)</f>
        <v>3.7364149779317546</v>
      </c>
      <c r="J163" s="59">
        <f>IF(ISERROR('1. Production by country {year}'!J163/'2. Crop area by country {year}'!J163)," ",'1. Production by country {year}'!J163/'2. Crop area by country {year}'!J163)</f>
        <v>3.7369992181762184</v>
      </c>
      <c r="K163" s="59">
        <f>IF(ISERROR('1. Production by country {year}'!K163/'2. Crop area by country {year}'!K163)," ",'1. Production by country {year}'!K163/'2. Crop area by country {year}'!K163)</f>
        <v>3.736853198127462</v>
      </c>
      <c r="AC163" s="3"/>
    </row>
    <row r="164" spans="1:29">
      <c r="A164" s="58" t="s">
        <v>36</v>
      </c>
      <c r="B164" s="58">
        <v>250</v>
      </c>
      <c r="C164" s="58" t="s">
        <v>10</v>
      </c>
      <c r="D164" s="58">
        <v>176</v>
      </c>
      <c r="E164" s="58" t="s">
        <v>107</v>
      </c>
      <c r="F164" s="58"/>
      <c r="G164" s="59">
        <f>IF(ISERROR('1. Production by country {year}'!G164/'2. Crop area by country {year}'!G164)," ",'1. Production by country {year}'!G164/'2. Crop area by country {year}'!G164)</f>
        <v>0.54099920542274449</v>
      </c>
      <c r="H164" s="59">
        <f>IF(ISERROR('1. Production by country {year}'!H164/'2. Crop area by country {year}'!H164)," ",'1. Production by country {year}'!H164/'2. Crop area by country {year}'!H164)</f>
        <v>0.54099914914306546</v>
      </c>
      <c r="I164" s="59">
        <f>IF(ISERROR('1. Production by country {year}'!I164/'2. Crop area by country {year}'!I164)," ",'1. Production by country {year}'!I164/'2. Crop area by country {year}'!I164)</f>
        <v>0.54100035665056923</v>
      </c>
      <c r="J164" s="59">
        <f>IF(ISERROR('1. Production by country {year}'!J164/'2. Crop area by country {year}'!J164)," ",'1. Production by country {year}'!J164/'2. Crop area by country {year}'!J164)</f>
        <v>0.54100021020848865</v>
      </c>
      <c r="K164" s="59">
        <f>IF(ISERROR('1. Production by country {year}'!K164/'2. Crop area by country {year}'!K164)," ",'1. Production by country {year}'!K164/'2. Crop area by country {year}'!K164)</f>
        <v>0.54099973498201148</v>
      </c>
      <c r="AC164" s="3"/>
    </row>
    <row r="165" spans="1:29">
      <c r="A165" s="58" t="s">
        <v>36</v>
      </c>
      <c r="B165" s="58">
        <v>250</v>
      </c>
      <c r="C165" s="58" t="s">
        <v>12</v>
      </c>
      <c r="D165" s="58">
        <v>125</v>
      </c>
      <c r="E165" s="58" t="s">
        <v>107</v>
      </c>
      <c r="F165" s="58"/>
      <c r="G165" s="59">
        <f>IF(ISERROR('1. Production by country {year}'!G165/'2. Crop area by country {year}'!G165)," ",'1. Production by country {year}'!G165/'2. Crop area by country {year}'!G165)</f>
        <v>8.1140010078514884</v>
      </c>
      <c r="H165" s="59">
        <f>IF(ISERROR('1. Production by country {year}'!H165/'2. Crop area by country {year}'!H165)," ",'1. Production by country {year}'!H165/'2. Crop area by country {year}'!H165)</f>
        <v>7.9843396693752648</v>
      </c>
      <c r="I165" s="59">
        <f>IF(ISERROR('1. Production by country {year}'!I165/'2. Crop area by country {year}'!I165)," ",'1. Production by country {year}'!I165/'2. Crop area by country {year}'!I165)</f>
        <v>8.1139983008896266</v>
      </c>
      <c r="J165" s="59">
        <f>IF(ISERROR('1. Production by country {year}'!J165/'2. Crop area by country {year}'!J165)," ",'1. Production by country {year}'!J165/'2. Crop area by country {year}'!J165)</f>
        <v>8.1107921931918678</v>
      </c>
      <c r="K165" s="59">
        <f>IF(ISERROR('1. Production by country {year}'!K165/'2. Crop area by country {year}'!K165)," ",'1. Production by country {year}'!K165/'2. Crop area by country {year}'!K165)</f>
        <v>8.0804079794490704</v>
      </c>
      <c r="AC165" s="3"/>
    </row>
    <row r="166" spans="1:29">
      <c r="A166" s="58" t="s">
        <v>36</v>
      </c>
      <c r="B166" s="58">
        <v>250</v>
      </c>
      <c r="C166" s="58" t="s">
        <v>13</v>
      </c>
      <c r="D166" s="58">
        <v>191</v>
      </c>
      <c r="E166" s="58" t="s">
        <v>107</v>
      </c>
      <c r="F166" s="58"/>
      <c r="G166" s="59" t="str">
        <f>IF(ISERROR('1. Production by country {year}'!G166/'2. Crop area by country {year}'!G166)," ",'1. Production by country {year}'!G166/'2. Crop area by country {year}'!G166)</f>
        <v xml:space="preserve"> </v>
      </c>
      <c r="H166" s="59" t="str">
        <f>IF(ISERROR('1. Production by country {year}'!H166/'2. Crop area by country {year}'!H166)," ",'1. Production by country {year}'!H166/'2. Crop area by country {year}'!H166)</f>
        <v xml:space="preserve"> </v>
      </c>
      <c r="I166" s="59" t="str">
        <f>IF(ISERROR('1. Production by country {year}'!I166/'2. Crop area by country {year}'!I166)," ",'1. Production by country {year}'!I166/'2. Crop area by country {year}'!I166)</f>
        <v xml:space="preserve"> </v>
      </c>
      <c r="J166" s="59" t="str">
        <f>IF(ISERROR('1. Production by country {year}'!J166/'2. Crop area by country {year}'!J166)," ",'1. Production by country {year}'!J166/'2. Crop area by country {year}'!J166)</f>
        <v xml:space="preserve"> </v>
      </c>
      <c r="K166" s="59" t="str">
        <f>IF(ISERROR('1. Production by country {year}'!K166/'2. Crop area by country {year}'!K166)," ",'1. Production by country {year}'!K166/'2. Crop area by country {year}'!K166)</f>
        <v xml:space="preserve"> </v>
      </c>
      <c r="AC166" s="3"/>
    </row>
    <row r="167" spans="1:29">
      <c r="A167" s="58" t="s">
        <v>36</v>
      </c>
      <c r="B167" s="58">
        <v>250</v>
      </c>
      <c r="C167" s="58" t="s">
        <v>14</v>
      </c>
      <c r="D167" s="58">
        <v>195</v>
      </c>
      <c r="E167" s="58" t="s">
        <v>107</v>
      </c>
      <c r="F167" s="58"/>
      <c r="G167" s="59">
        <f>IF(ISERROR('1. Production by country {year}'!G167/'2. Crop area by country {year}'!G167)," ",'1. Production by country {year}'!G167/'2. Crop area by country {year}'!G167)</f>
        <v>0.43999839942379254</v>
      </c>
      <c r="H167" s="59">
        <f>IF(ISERROR('1. Production by country {year}'!H167/'2. Crop area by country {year}'!H167)," ",'1. Production by country {year}'!H167/'2. Crop area by country {year}'!H167)</f>
        <v>0.44000156195087664</v>
      </c>
      <c r="I167" s="59">
        <f>IF(ISERROR('1. Production by country {year}'!I167/'2. Crop area by country {year}'!I167)," ",'1. Production by country {year}'!I167/'2. Crop area by country {year}'!I167)</f>
        <v>0.5</v>
      </c>
      <c r="J167" s="59">
        <f>IF(ISERROR('1. Production by country {year}'!J167/'2. Crop area by country {year}'!J167)," ",'1. Production by country {year}'!J167/'2. Crop area by country {year}'!J167)</f>
        <v>0.5</v>
      </c>
      <c r="K167" s="59">
        <f>IF(ISERROR('1. Production by country {year}'!K167/'2. Crop area by country {year}'!K167)," ",'1. Production by country {year}'!K167/'2. Crop area by country {year}'!K167)</f>
        <v>0.46790697674418602</v>
      </c>
      <c r="AC167" s="3"/>
    </row>
    <row r="168" spans="1:29">
      <c r="A168" s="58" t="s">
        <v>36</v>
      </c>
      <c r="B168" s="58">
        <v>250</v>
      </c>
      <c r="C168" s="58" t="s">
        <v>15</v>
      </c>
      <c r="D168" s="58">
        <v>242</v>
      </c>
      <c r="E168" s="58" t="s">
        <v>107</v>
      </c>
      <c r="F168" s="58"/>
      <c r="G168" s="59">
        <f>IF(ISERROR('1. Production by country {year}'!G168/'2. Crop area by country {year}'!G168)," ",'1. Production by country {year}'!G168/'2. Crop area by country {year}'!G168)</f>
        <v>0.77800016485293211</v>
      </c>
      <c r="H168" s="59">
        <f>IF(ISERROR('1. Production by country {year}'!H168/'2. Crop area by country {year}'!H168)," ",'1. Production by country {year}'!H168/'2. Crop area by country {year}'!H168)</f>
        <v>0.77799978479151155</v>
      </c>
      <c r="I168" s="59">
        <f>IF(ISERROR('1. Production by country {year}'!I168/'2. Crop area by country {year}'!I168)," ",'1. Production by country {year}'!I168/'2. Crop area by country {year}'!I168)</f>
        <v>0.77799940602693096</v>
      </c>
      <c r="J168" s="59">
        <f>IF(ISERROR('1. Production by country {year}'!J168/'2. Crop area by country {year}'!J168)," ",'1. Production by country {year}'!J168/'2. Crop area by country {year}'!J168)</f>
        <v>0.77800066445462157</v>
      </c>
      <c r="K168" s="59">
        <f>IF(ISERROR('1. Production by country {year}'!K168/'2. Crop area by country {year}'!K168)," ",'1. Production by country {year}'!K168/'2. Crop area by country {year}'!K168)</f>
        <v>0.77800000527021718</v>
      </c>
      <c r="AC168" s="3"/>
    </row>
    <row r="169" spans="1:29">
      <c r="A169" s="58" t="s">
        <v>36</v>
      </c>
      <c r="B169" s="58">
        <v>250</v>
      </c>
      <c r="C169" s="58" t="s">
        <v>16</v>
      </c>
      <c r="D169" s="58">
        <v>201</v>
      </c>
      <c r="E169" s="58" t="s">
        <v>107</v>
      </c>
      <c r="F169" s="58"/>
      <c r="G169" s="59" t="str">
        <f>IF(ISERROR('1. Production by country {year}'!G169/'2. Crop area by country {year}'!G169)," ",'1. Production by country {year}'!G169/'2. Crop area by country {year}'!G169)</f>
        <v xml:space="preserve"> </v>
      </c>
      <c r="H169" s="59" t="str">
        <f>IF(ISERROR('1. Production by country {year}'!H169/'2. Crop area by country {year}'!H169)," ",'1. Production by country {year}'!H169/'2. Crop area by country {year}'!H169)</f>
        <v xml:space="preserve"> </v>
      </c>
      <c r="I169" s="59" t="str">
        <f>IF(ISERROR('1. Production by country {year}'!I169/'2. Crop area by country {year}'!I169)," ",'1. Production by country {year}'!I169/'2. Crop area by country {year}'!I169)</f>
        <v xml:space="preserve"> </v>
      </c>
      <c r="J169" s="59" t="str">
        <f>IF(ISERROR('1. Production by country {year}'!J169/'2. Crop area by country {year}'!J169)," ",'1. Production by country {year}'!J169/'2. Crop area by country {year}'!J169)</f>
        <v xml:space="preserve"> </v>
      </c>
      <c r="K169" s="59" t="str">
        <f>IF(ISERROR('1. Production by country {year}'!K169/'2. Crop area by country {year}'!K169)," ",'1. Production by country {year}'!K169/'2. Crop area by country {year}'!K169)</f>
        <v xml:space="preserve"> </v>
      </c>
      <c r="AC169" s="3"/>
    </row>
    <row r="170" spans="1:29">
      <c r="A170" s="58" t="s">
        <v>36</v>
      </c>
      <c r="B170" s="58">
        <v>250</v>
      </c>
      <c r="C170" s="58" t="s">
        <v>17</v>
      </c>
      <c r="D170" s="58">
        <v>56</v>
      </c>
      <c r="E170" s="58" t="s">
        <v>107</v>
      </c>
      <c r="F170" s="58"/>
      <c r="G170" s="59">
        <f>IF(ISERROR('1. Production by country {year}'!G170/'2. Crop area by country {year}'!G170)," ",'1. Production by country {year}'!G170/'2. Crop area by country {year}'!G170)</f>
        <v>0.77899992178038635</v>
      </c>
      <c r="H170" s="59">
        <f>IF(ISERROR('1. Production by country {year}'!H170/'2. Crop area by country {year}'!H170)," ",'1. Production by country {year}'!H170/'2. Crop area by country {year}'!H170)</f>
        <v>0.77900005325965971</v>
      </c>
      <c r="I170" s="59">
        <f>IF(ISERROR('1. Production by country {year}'!I170/'2. Crop area by country {year}'!I170)," ",'1. Production by country {year}'!I170/'2. Crop area by country {year}'!I170)</f>
        <v>0.77900018468664611</v>
      </c>
      <c r="J170" s="59">
        <f>IF(ISERROR('1. Production by country {year}'!J170/'2. Crop area by country {year}'!J170)," ",'1. Production by country {year}'!J170/'2. Crop area by country {year}'!J170)</f>
        <v>0.77899979108963602</v>
      </c>
      <c r="K170" s="59">
        <f>IF(ISERROR('1. Production by country {year}'!K170/'2. Crop area by country {year}'!K170)," ",'1. Production by country {year}'!K170/'2. Crop area by country {year}'!K170)</f>
        <v>0.77899998769756984</v>
      </c>
      <c r="AC170" s="3"/>
    </row>
    <row r="171" spans="1:29">
      <c r="A171" s="58" t="s">
        <v>36</v>
      </c>
      <c r="B171" s="58">
        <v>250</v>
      </c>
      <c r="C171" s="58" t="s">
        <v>18</v>
      </c>
      <c r="D171" s="58">
        <v>79</v>
      </c>
      <c r="E171" s="58" t="s">
        <v>107</v>
      </c>
      <c r="F171" s="58"/>
      <c r="G171" s="59">
        <f>IF(ISERROR('1. Production by country {year}'!G171/'2. Crop area by country {year}'!G171)," ",'1. Production by country {year}'!G171/'2. Crop area by country {year}'!G171)</f>
        <v>0.66100482746290001</v>
      </c>
      <c r="H171" s="59">
        <f>IF(ISERROR('1. Production by country {year}'!H171/'2. Crop area by country {year}'!H171)," ",'1. Production by country {year}'!H171/'2. Crop area by country {year}'!H171)</f>
        <v>0.66100010646981577</v>
      </c>
      <c r="I171" s="59">
        <f>IF(ISERROR('1. Production by country {year}'!I171/'2. Crop area by country {year}'!I171)," ",'1. Production by country {year}'!I171/'2. Crop area by country {year}'!I171)</f>
        <v>0.66099545598647358</v>
      </c>
      <c r="J171" s="59">
        <f>IF(ISERROR('1. Production by country {year}'!J171/'2. Crop area by country {year}'!J171)," ",'1. Production by country {year}'!J171/'2. Crop area by country {year}'!J171)</f>
        <v>0.66100243002744707</v>
      </c>
      <c r="K171" s="59">
        <f>IF(ISERROR('1. Production by country {year}'!K171/'2. Crop area by country {year}'!K171)," ",'1. Production by country {year}'!K171/'2. Crop area by country {year}'!K171)</f>
        <v>0.66100069388278238</v>
      </c>
      <c r="AC171" s="3"/>
    </row>
    <row r="172" spans="1:29">
      <c r="A172" s="58" t="s">
        <v>36</v>
      </c>
      <c r="B172" s="58">
        <v>250</v>
      </c>
      <c r="C172" s="58" t="s">
        <v>19</v>
      </c>
      <c r="D172" s="58">
        <v>197</v>
      </c>
      <c r="E172" s="58" t="s">
        <v>107</v>
      </c>
      <c r="F172" s="58"/>
      <c r="G172" s="59">
        <f>IF(ISERROR('1. Production by country {year}'!G172/'2. Crop area by country {year}'!G172)," ",'1. Production by country {year}'!G172/'2. Crop area by country {year}'!G172)</f>
        <v>0.71693448702101359</v>
      </c>
      <c r="H172" s="59">
        <f>IF(ISERROR('1. Production by country {year}'!H172/'2. Crop area by country {year}'!H172)," ",'1. Production by country {year}'!H172/'2. Crop area by country {year}'!H172)</f>
        <v>0.71676536655094958</v>
      </c>
      <c r="I172" s="59">
        <f>IF(ISERROR('1. Production by country {year}'!I172/'2. Crop area by country {year}'!I172)," ",'1. Production by country {year}'!I172/'2. Crop area by country {year}'!I172)</f>
        <v>0.7165991902834008</v>
      </c>
      <c r="J172" s="59">
        <f>IF(ISERROR('1. Production by country {year}'!J172/'2. Crop area by country {year}'!J172)," ",'1. Production by country {year}'!J172/'2. Crop area by country {year}'!J172)</f>
        <v>0.71643588199879593</v>
      </c>
      <c r="K172" s="59">
        <f>IF(ISERROR('1. Production by country {year}'!K172/'2. Crop area by country {year}'!K172)," ",'1. Production by country {year}'!K172/'2. Crop area by country {year}'!K172)</f>
        <v>0.71668191521805424</v>
      </c>
      <c r="AC172" s="3"/>
    </row>
    <row r="173" spans="1:29">
      <c r="A173" s="58" t="s">
        <v>36</v>
      </c>
      <c r="B173" s="58">
        <v>250</v>
      </c>
      <c r="C173" s="58" t="s">
        <v>20</v>
      </c>
      <c r="D173" s="58">
        <v>489</v>
      </c>
      <c r="E173" s="58" t="s">
        <v>107</v>
      </c>
      <c r="F173" s="58"/>
      <c r="G173" s="59">
        <f>IF(ISERROR('1. Production by country {year}'!G173/'2. Crop area by country {year}'!G173)," ",'1. Production by country {year}'!G173/'2. Crop area by country {year}'!G173)</f>
        <v>4.4917564937143029</v>
      </c>
      <c r="H173" s="59">
        <f>IF(ISERROR('1. Production by country {year}'!H173/'2. Crop area by country {year}'!H173)," ",'1. Production by country {year}'!H173/'2. Crop area by country {year}'!H173)</f>
        <v>4.4814747039425775</v>
      </c>
      <c r="I173" s="59">
        <f>IF(ISERROR('1. Production by country {year}'!I173/'2. Crop area by country {year}'!I173)," ",'1. Production by country {year}'!I173/'2. Crop area by country {year}'!I173)</f>
        <v>4.4927622698357057</v>
      </c>
      <c r="J173" s="59">
        <f>IF(ISERROR('1. Production by country {year}'!J173/'2. Crop area by country {year}'!J173)," ",'1. Production by country {year}'!J173/'2. Crop area by country {year}'!J173)</f>
        <v>4.4927341978576774</v>
      </c>
      <c r="K173" s="59">
        <f>IF(ISERROR('1. Production by country {year}'!K173/'2. Crop area by country {year}'!K173)," ",'1. Production by country {year}'!K173/'2. Crop area by country {year}'!K173)</f>
        <v>4.4896812277306548</v>
      </c>
      <c r="AC173" s="3"/>
    </row>
    <row r="174" spans="1:29">
      <c r="A174" s="58" t="s">
        <v>36</v>
      </c>
      <c r="B174" s="58">
        <v>250</v>
      </c>
      <c r="C174" s="58" t="s">
        <v>21</v>
      </c>
      <c r="D174" s="58">
        <v>27</v>
      </c>
      <c r="E174" s="58" t="s">
        <v>107</v>
      </c>
      <c r="F174" s="58"/>
      <c r="G174" s="59">
        <f>IF(ISERROR('1. Production by country {year}'!G174/'2. Crop area by country {year}'!G174)," ",'1. Production by country {year}'!G174/'2. Crop area by country {year}'!G174)</f>
        <v>0.75500055043149039</v>
      </c>
      <c r="H174" s="59">
        <f>IF(ISERROR('1. Production by country {year}'!H174/'2. Crop area by country {year}'!H174)," ",'1. Production by country {year}'!H174/'2. Crop area by country {year}'!H174)</f>
        <v>0.75499978485267194</v>
      </c>
      <c r="I174" s="59">
        <f>IF(ISERROR('1. Production by country {year}'!I174/'2. Crop area by country {year}'!I174)," ",'1. Production by country {year}'!I174/'2. Crop area by country {year}'!I174)</f>
        <v>0.75500082381960976</v>
      </c>
      <c r="J174" s="59">
        <f>IF(ISERROR('1. Production by country {year}'!J174/'2. Crop area by country {year}'!J174)," ",'1. Production by country {year}'!J174/'2. Crop area by country {year}'!J174)</f>
        <v>0.75500005963100336</v>
      </c>
      <c r="K174" s="59">
        <f>IF(ISERROR('1. Production by country {year}'!K174/'2. Crop area by country {year}'!K174)," ",'1. Production by country {year}'!K174/'2. Crop area by country {year}'!K174)</f>
        <v>0.75500030462346746</v>
      </c>
      <c r="AC174" s="3"/>
    </row>
    <row r="175" spans="1:29">
      <c r="A175" s="58" t="s">
        <v>36</v>
      </c>
      <c r="B175" s="58">
        <v>250</v>
      </c>
      <c r="C175" s="58" t="s">
        <v>22</v>
      </c>
      <c r="D175" s="58">
        <v>83</v>
      </c>
      <c r="E175" s="58" t="s">
        <v>107</v>
      </c>
      <c r="F175" s="58"/>
      <c r="G175" s="59">
        <f>IF(ISERROR('1. Production by country {year}'!G175/'2. Crop area by country {year}'!G175)," ",'1. Production by country {year}'!G175/'2. Crop area by country {year}'!G175)</f>
        <v>0.66099201345102987</v>
      </c>
      <c r="H175" s="59">
        <f>IF(ISERROR('1. Production by country {year}'!H175/'2. Crop area by country {year}'!H175)," ",'1. Production by country {year}'!H175/'2. Crop area by country {year}'!H175)</f>
        <v>0.66103484688489966</v>
      </c>
      <c r="I175" s="59">
        <f>IF(ISERROR('1. Production by country {year}'!I175/'2. Crop area by country {year}'!I175)," ",'1. Production by country {year}'!I175/'2. Crop area by country {year}'!I175)</f>
        <v>0.66100795755968167</v>
      </c>
      <c r="J175" s="59">
        <f>IF(ISERROR('1. Production by country {year}'!J175/'2. Crop area by country {year}'!J175)," ",'1. Production by country {year}'!J175/'2. Crop area by country {year}'!J175)</f>
        <v>0.66098081023454158</v>
      </c>
      <c r="K175" s="59">
        <f>IF(ISERROR('1. Production by country {year}'!K175/'2. Crop area by country {year}'!K175)," ",'1. Production by country {year}'!K175/'2. Crop area by country {year}'!K175)</f>
        <v>0.66100394273768892</v>
      </c>
      <c r="AC175" s="3"/>
    </row>
    <row r="176" spans="1:29">
      <c r="A176" s="58" t="s">
        <v>36</v>
      </c>
      <c r="B176" s="58">
        <v>250</v>
      </c>
      <c r="C176" s="58" t="s">
        <v>23</v>
      </c>
      <c r="D176" s="58">
        <v>122</v>
      </c>
      <c r="E176" s="58" t="s">
        <v>107</v>
      </c>
      <c r="F176" s="58"/>
      <c r="G176" s="59">
        <f>IF(ISERROR('1. Production by country {year}'!G176/'2. Crop area by country {year}'!G176)," ",'1. Production by country {year}'!G176/'2. Crop area by country {year}'!G176)</f>
        <v>5.0110139364463153</v>
      </c>
      <c r="H176" s="59">
        <f>IF(ISERROR('1. Production by country {year}'!H176/'2. Crop area by country {year}'!H176)," ",'1. Production by country {year}'!H176/'2. Crop area by country {year}'!H176)</f>
        <v>5.0109630266552019</v>
      </c>
      <c r="I176" s="59">
        <f>IF(ISERROR('1. Production by country {year}'!I176/'2. Crop area by country {year}'!I176)," ",'1. Production by country {year}'!I176/'2. Crop area by country {year}'!I176)</f>
        <v>5.0110174159922032</v>
      </c>
      <c r="J176" s="59">
        <f>IF(ISERROR('1. Production by country {year}'!J176/'2. Crop area by country {year}'!J176)," ",'1. Production by country {year}'!J176/'2. Crop area by country {year}'!J176)</f>
        <v>5.010963309457682</v>
      </c>
      <c r="K176" s="59">
        <f>IF(ISERROR('1. Production by country {year}'!K176/'2. Crop area by country {year}'!K176)," ",'1. Production by country {year}'!K176/'2. Crop area by country {year}'!K176)</f>
        <v>5.0109892454762717</v>
      </c>
      <c r="AC176" s="3"/>
    </row>
    <row r="177" spans="1:29">
      <c r="A177" s="58" t="s">
        <v>36</v>
      </c>
      <c r="B177" s="58">
        <v>250</v>
      </c>
      <c r="C177" s="58" t="s">
        <v>24</v>
      </c>
      <c r="D177" s="58">
        <v>15</v>
      </c>
      <c r="E177" s="58" t="s">
        <v>107</v>
      </c>
      <c r="F177" s="58"/>
      <c r="G177" s="59">
        <f>IF(ISERROR('1. Production by country {year}'!G177/'2. Crop area by country {year}'!G177)," ",'1. Production by country {year}'!G177/'2. Crop area by country {year}'!G177)</f>
        <v>1.2849663425579656</v>
      </c>
      <c r="H177" s="59">
        <f>IF(ISERROR('1. Production by country {year}'!H177/'2. Crop area by country {year}'!H177)," ",'1. Production by country {year}'!H177/'2. Crop area by country {year}'!H177)</f>
        <v>1.2849494348602022</v>
      </c>
      <c r="I177" s="59">
        <f>IF(ISERROR('1. Production by country {year}'!I177/'2. Crop area by country {year}'!I177)," ",'1. Production by country {year}'!I177/'2. Crop area by country {year}'!I177)</f>
        <v>1.2849327221647198</v>
      </c>
      <c r="J177" s="59">
        <f>IF(ISERROR('1. Production by country {year}'!J177/'2. Crop area by country {year}'!J177)," ",'1. Production by country {year}'!J177/'2. Crop area by country {year}'!J177)</f>
        <v>1.2849162011173185</v>
      </c>
      <c r="K177" s="59">
        <f>IF(ISERROR('1. Production by country {year}'!K177/'2. Crop area by country {year}'!K177)," ",'1. Production by country {year}'!K177/'2. Crop area by country {year}'!K177)</f>
        <v>1.2849410543486319</v>
      </c>
      <c r="AC177" s="3"/>
    </row>
    <row r="178" spans="1:29">
      <c r="A178" s="58" t="s">
        <v>36</v>
      </c>
      <c r="B178" s="58">
        <v>250</v>
      </c>
      <c r="C178" s="58" t="s">
        <v>25</v>
      </c>
      <c r="D178" s="58">
        <v>137</v>
      </c>
      <c r="E178" s="58" t="s">
        <v>107</v>
      </c>
      <c r="F178" s="58"/>
      <c r="G178" s="59">
        <f>IF(ISERROR('1. Production by country {year}'!G178/'2. Crop area by country {year}'!G178)," ",'1. Production by country {year}'!G178/'2. Crop area by country {year}'!G178)</f>
        <v>4.3960026924869258</v>
      </c>
      <c r="H178" s="59">
        <f>IF(ISERROR('1. Production by country {year}'!H178/'2. Crop area by country {year}'!H178)," ",'1. Production by country {year}'!H178/'2. Crop area by country {year}'!H178)</f>
        <v>4.3959079283887466</v>
      </c>
      <c r="I178" s="59">
        <f>IF(ISERROR('1. Production by country {year}'!I178/'2. Crop area by country {year}'!I178)," ",'1. Production by country {year}'!I178/'2. Crop area by country {year}'!I178)</f>
        <v>4.3960986456438249</v>
      </c>
      <c r="J178" s="59">
        <f>IF(ISERROR('1. Production by country {year}'!J178/'2. Crop area by country {year}'!J178)," ",'1. Production by country {year}'!J178/'2. Crop area by country {year}'!J178)</f>
        <v>4.3959061407888171</v>
      </c>
      <c r="K178" s="59">
        <f>IF(ISERROR('1. Production by country {year}'!K178/'2. Crop area by country {year}'!K178)," ",'1. Production by country {year}'!K178/'2. Crop area by country {year}'!K178)</f>
        <v>4.395978698796406</v>
      </c>
      <c r="AC178" s="3"/>
    </row>
    <row r="179" spans="1:29">
      <c r="A179" s="58" t="s">
        <v>37</v>
      </c>
      <c r="B179" s="58">
        <v>72</v>
      </c>
      <c r="C179" s="58" t="s">
        <v>7</v>
      </c>
      <c r="D179" s="58">
        <v>486</v>
      </c>
      <c r="E179" s="58" t="s">
        <v>107</v>
      </c>
      <c r="F179" s="58"/>
      <c r="G179" s="59" t="str">
        <f>IF(ISERROR('1. Production by country {year}'!G179/'2. Crop area by country {year}'!G179)," ",'1. Production by country {year}'!G179/'2. Crop area by country {year}'!G179)</f>
        <v xml:space="preserve"> </v>
      </c>
      <c r="H179" s="59" t="str">
        <f>IF(ISERROR('1. Production by country {year}'!H179/'2. Crop area by country {year}'!H179)," ",'1. Production by country {year}'!H179/'2. Crop area by country {year}'!H179)</f>
        <v xml:space="preserve"> </v>
      </c>
      <c r="I179" s="59" t="str">
        <f>IF(ISERROR('1. Production by country {year}'!I179/'2. Crop area by country {year}'!I179)," ",'1. Production by country {year}'!I179/'2. Crop area by country {year}'!I179)</f>
        <v xml:space="preserve"> </v>
      </c>
      <c r="J179" s="59" t="str">
        <f>IF(ISERROR('1. Production by country {year}'!J179/'2. Crop area by country {year}'!J179)," ",'1. Production by country {year}'!J179/'2. Crop area by country {year}'!J179)</f>
        <v xml:space="preserve"> </v>
      </c>
      <c r="K179" s="59" t="str">
        <f>IF(ISERROR('1. Production by country {year}'!K179/'2. Crop area by country {year}'!K179)," ",'1. Production by country {year}'!K179/'2. Crop area by country {year}'!K179)</f>
        <v xml:space="preserve"> </v>
      </c>
      <c r="AC179" s="3"/>
    </row>
    <row r="180" spans="1:29">
      <c r="A180" s="58" t="s">
        <v>37</v>
      </c>
      <c r="B180" s="58">
        <v>72</v>
      </c>
      <c r="C180" s="58" t="s">
        <v>10</v>
      </c>
      <c r="D180" s="58">
        <v>176</v>
      </c>
      <c r="E180" s="58" t="s">
        <v>107</v>
      </c>
      <c r="F180" s="58"/>
      <c r="G180" s="59">
        <f>IF(ISERROR('1. Production by country {year}'!G180/'2. Crop area by country {year}'!G180)," ",'1. Production by country {year}'!G180/'2. Crop area by country {year}'!G180)</f>
        <v>0.27027027027027029</v>
      </c>
      <c r="H180" s="59">
        <f>IF(ISERROR('1. Production by country {year}'!H180/'2. Crop area by country {year}'!H180)," ",'1. Production by country {year}'!H180/'2. Crop area by country {year}'!H180)</f>
        <v>0.27272727272727271</v>
      </c>
      <c r="I180" s="59">
        <f>IF(ISERROR('1. Production by country {year}'!I180/'2. Crop area by country {year}'!I180)," ",'1. Production by country {year}'!I180/'2. Crop area by country {year}'!I180)</f>
        <v>0.27272727272727271</v>
      </c>
      <c r="J180" s="59">
        <f>IF(ISERROR('1. Production by country {year}'!J180/'2. Crop area by country {year}'!J180)," ",'1. Production by country {year}'!J180/'2. Crop area by country {year}'!J180)</f>
        <v>0.27272727272727271</v>
      </c>
      <c r="K180" s="59">
        <f>IF(ISERROR('1. Production by country {year}'!K180/'2. Crop area by country {year}'!K180)," ",'1. Production by country {year}'!K180/'2. Crop area by country {year}'!K180)</f>
        <v>0.27196652719665271</v>
      </c>
      <c r="AC180" s="3"/>
    </row>
    <row r="181" spans="1:29">
      <c r="A181" s="58" t="s">
        <v>37</v>
      </c>
      <c r="B181" s="58">
        <v>72</v>
      </c>
      <c r="C181" s="58" t="s">
        <v>12</v>
      </c>
      <c r="D181" s="58">
        <v>125</v>
      </c>
      <c r="E181" s="58" t="s">
        <v>107</v>
      </c>
      <c r="F181" s="58"/>
      <c r="G181" s="59" t="str">
        <f>IF(ISERROR('1. Production by country {year}'!G181/'2. Crop area by country {year}'!G181)," ",'1. Production by country {year}'!G181/'2. Crop area by country {year}'!G181)</f>
        <v xml:space="preserve"> </v>
      </c>
      <c r="H181" s="59" t="str">
        <f>IF(ISERROR('1. Production by country {year}'!H181/'2. Crop area by country {year}'!H181)," ",'1. Production by country {year}'!H181/'2. Crop area by country {year}'!H181)</f>
        <v xml:space="preserve"> </v>
      </c>
      <c r="I181" s="59" t="str">
        <f>IF(ISERROR('1. Production by country {year}'!I181/'2. Crop area by country {year}'!I181)," ",'1. Production by country {year}'!I181/'2. Crop area by country {year}'!I181)</f>
        <v xml:space="preserve"> </v>
      </c>
      <c r="J181" s="59" t="str">
        <f>IF(ISERROR('1. Production by country {year}'!J181/'2. Crop area by country {year}'!J181)," ",'1. Production by country {year}'!J181/'2. Crop area by country {year}'!J181)</f>
        <v xml:space="preserve"> </v>
      </c>
      <c r="K181" s="59" t="str">
        <f>IF(ISERROR('1. Production by country {year}'!K181/'2. Crop area by country {year}'!K181)," ",'1. Production by country {year}'!K181/'2. Crop area by country {year}'!K181)</f>
        <v xml:space="preserve"> </v>
      </c>
      <c r="AC181" s="3"/>
    </row>
    <row r="182" spans="1:29">
      <c r="A182" s="58" t="s">
        <v>37</v>
      </c>
      <c r="B182" s="58">
        <v>72</v>
      </c>
      <c r="C182" s="58" t="s">
        <v>13</v>
      </c>
      <c r="D182" s="58">
        <v>191</v>
      </c>
      <c r="E182" s="58" t="s">
        <v>107</v>
      </c>
      <c r="F182" s="58"/>
      <c r="G182" s="59" t="str">
        <f>IF(ISERROR('1. Production by country {year}'!G182/'2. Crop area by country {year}'!G182)," ",'1. Production by country {year}'!G182/'2. Crop area by country {year}'!G182)</f>
        <v xml:space="preserve"> </v>
      </c>
      <c r="H182" s="59" t="str">
        <f>IF(ISERROR('1. Production by country {year}'!H182/'2. Crop area by country {year}'!H182)," ",'1. Production by country {year}'!H182/'2. Crop area by country {year}'!H182)</f>
        <v xml:space="preserve"> </v>
      </c>
      <c r="I182" s="59" t="str">
        <f>IF(ISERROR('1. Production by country {year}'!I182/'2. Crop area by country {year}'!I182)," ",'1. Production by country {year}'!I182/'2. Crop area by country {year}'!I182)</f>
        <v xml:space="preserve"> </v>
      </c>
      <c r="J182" s="59" t="str">
        <f>IF(ISERROR('1. Production by country {year}'!J182/'2. Crop area by country {year}'!J182)," ",'1. Production by country {year}'!J182/'2. Crop area by country {year}'!J182)</f>
        <v xml:space="preserve"> </v>
      </c>
      <c r="K182" s="59" t="str">
        <f>IF(ISERROR('1. Production by country {year}'!K182/'2. Crop area by country {year}'!K182)," ",'1. Production by country {year}'!K182/'2. Crop area by country {year}'!K182)</f>
        <v xml:space="preserve"> </v>
      </c>
      <c r="AC182" s="3"/>
    </row>
    <row r="183" spans="1:29">
      <c r="A183" s="58" t="s">
        <v>37</v>
      </c>
      <c r="B183" s="58">
        <v>72</v>
      </c>
      <c r="C183" s="58" t="s">
        <v>14</v>
      </c>
      <c r="D183" s="58">
        <v>195</v>
      </c>
      <c r="E183" s="58" t="s">
        <v>107</v>
      </c>
      <c r="F183" s="58"/>
      <c r="G183" s="59" t="str">
        <f>IF(ISERROR('1. Production by country {year}'!G183/'2. Crop area by country {year}'!G183)," ",'1. Production by country {year}'!G183/'2. Crop area by country {year}'!G183)</f>
        <v xml:space="preserve"> </v>
      </c>
      <c r="H183" s="59" t="str">
        <f>IF(ISERROR('1. Production by country {year}'!H183/'2. Crop area by country {year}'!H183)," ",'1. Production by country {year}'!H183/'2. Crop area by country {year}'!H183)</f>
        <v xml:space="preserve"> </v>
      </c>
      <c r="I183" s="59" t="str">
        <f>IF(ISERROR('1. Production by country {year}'!I183/'2. Crop area by country {year}'!I183)," ",'1. Production by country {year}'!I183/'2. Crop area by country {year}'!I183)</f>
        <v xml:space="preserve"> </v>
      </c>
      <c r="J183" s="59" t="str">
        <f>IF(ISERROR('1. Production by country {year}'!J183/'2. Crop area by country {year}'!J183)," ",'1. Production by country {year}'!J183/'2. Crop area by country {year}'!J183)</f>
        <v xml:space="preserve"> </v>
      </c>
      <c r="K183" s="59" t="str">
        <f>IF(ISERROR('1. Production by country {year}'!K183/'2. Crop area by country {year}'!K183)," ",'1. Production by country {year}'!K183/'2. Crop area by country {year}'!K183)</f>
        <v xml:space="preserve"> </v>
      </c>
      <c r="AC183" s="3"/>
    </row>
    <row r="184" spans="1:29">
      <c r="A184" s="58" t="s">
        <v>37</v>
      </c>
      <c r="B184" s="58">
        <v>72</v>
      </c>
      <c r="C184" s="58" t="s">
        <v>15</v>
      </c>
      <c r="D184" s="58">
        <v>242</v>
      </c>
      <c r="E184" s="58" t="s">
        <v>107</v>
      </c>
      <c r="F184" s="58"/>
      <c r="G184" s="59" t="str">
        <f>IF(ISERROR('1. Production by country {year}'!G184/'2. Crop area by country {year}'!G184)," ",'1. Production by country {year}'!G184/'2. Crop area by country {year}'!G184)</f>
        <v xml:space="preserve"> </v>
      </c>
      <c r="H184" s="59" t="str">
        <f>IF(ISERROR('1. Production by country {year}'!H184/'2. Crop area by country {year}'!H184)," ",'1. Production by country {year}'!H184/'2. Crop area by country {year}'!H184)</f>
        <v xml:space="preserve"> </v>
      </c>
      <c r="I184" s="59" t="str">
        <f>IF(ISERROR('1. Production by country {year}'!I184/'2. Crop area by country {year}'!I184)," ",'1. Production by country {year}'!I184/'2. Crop area by country {year}'!I184)</f>
        <v xml:space="preserve"> </v>
      </c>
      <c r="J184" s="59" t="str">
        <f>IF(ISERROR('1. Production by country {year}'!J184/'2. Crop area by country {year}'!J184)," ",'1. Production by country {year}'!J184/'2. Crop area by country {year}'!J184)</f>
        <v xml:space="preserve"> </v>
      </c>
      <c r="K184" s="59" t="str">
        <f>IF(ISERROR('1. Production by country {year}'!K184/'2. Crop area by country {year}'!K184)," ",'1. Production by country {year}'!K184/'2. Crop area by country {year}'!K184)</f>
        <v xml:space="preserve"> </v>
      </c>
      <c r="AC184" s="3"/>
    </row>
    <row r="185" spans="1:29">
      <c r="A185" s="58" t="s">
        <v>37</v>
      </c>
      <c r="B185" s="58">
        <v>72</v>
      </c>
      <c r="C185" s="58" t="s">
        <v>16</v>
      </c>
      <c r="D185" s="58">
        <v>201</v>
      </c>
      <c r="E185" s="58" t="s">
        <v>107</v>
      </c>
      <c r="F185" s="58"/>
      <c r="G185" s="59" t="str">
        <f>IF(ISERROR('1. Production by country {year}'!G185/'2. Crop area by country {year}'!G185)," ",'1. Production by country {year}'!G185/'2. Crop area by country {year}'!G185)</f>
        <v xml:space="preserve"> </v>
      </c>
      <c r="H185" s="59" t="str">
        <f>IF(ISERROR('1. Production by country {year}'!H185/'2. Crop area by country {year}'!H185)," ",'1. Production by country {year}'!H185/'2. Crop area by country {year}'!H185)</f>
        <v xml:space="preserve"> </v>
      </c>
      <c r="I185" s="59" t="str">
        <f>IF(ISERROR('1. Production by country {year}'!I185/'2. Crop area by country {year}'!I185)," ",'1. Production by country {year}'!I185/'2. Crop area by country {year}'!I185)</f>
        <v xml:space="preserve"> </v>
      </c>
      <c r="J185" s="59" t="str">
        <f>IF(ISERROR('1. Production by country {year}'!J185/'2. Crop area by country {year}'!J185)," ",'1. Production by country {year}'!J185/'2. Crop area by country {year}'!J185)</f>
        <v xml:space="preserve"> </v>
      </c>
      <c r="K185" s="59" t="str">
        <f>IF(ISERROR('1. Production by country {year}'!K185/'2. Crop area by country {year}'!K185)," ",'1. Production by country {year}'!K185/'2. Crop area by country {year}'!K185)</f>
        <v xml:space="preserve"> </v>
      </c>
      <c r="AC185" s="3"/>
    </row>
    <row r="186" spans="1:29">
      <c r="A186" s="58" t="s">
        <v>37</v>
      </c>
      <c r="B186" s="58">
        <v>72</v>
      </c>
      <c r="C186" s="58" t="s">
        <v>17</v>
      </c>
      <c r="D186" s="58">
        <v>56</v>
      </c>
      <c r="E186" s="58" t="s">
        <v>107</v>
      </c>
      <c r="F186" s="58"/>
      <c r="G186" s="59">
        <f>IF(ISERROR('1. Production by country {year}'!G186/'2. Crop area by country {year}'!G186)," ",'1. Production by country {year}'!G186/'2. Crop area by country {year}'!G186)</f>
        <v>1.5</v>
      </c>
      <c r="H186" s="59">
        <f>IF(ISERROR('1. Production by country {year}'!H186/'2. Crop area by country {year}'!H186)," ",'1. Production by country {year}'!H186/'2. Crop area by country {year}'!H186)</f>
        <v>1.6666666666666667</v>
      </c>
      <c r="I186" s="59">
        <f>IF(ISERROR('1. Production by country {year}'!I186/'2. Crop area by country {year}'!I186)," ",'1. Production by country {year}'!I186/'2. Crop area by country {year}'!I186)</f>
        <v>1.6666666666666667</v>
      </c>
      <c r="J186" s="59">
        <f>IF(ISERROR('1. Production by country {year}'!J186/'2. Crop area by country {year}'!J186)," ",'1. Production by country {year}'!J186/'2. Crop area by country {year}'!J186)</f>
        <v>1.6666666666666667</v>
      </c>
      <c r="K186" s="59">
        <f>IF(ISERROR('1. Production by country {year}'!K186/'2. Crop area by country {year}'!K186)," ",'1. Production by country {year}'!K186/'2. Crop area by country {year}'!K186)</f>
        <v>1.625</v>
      </c>
      <c r="AC186" s="3"/>
    </row>
    <row r="187" spans="1:29">
      <c r="A187" s="58" t="s">
        <v>37</v>
      </c>
      <c r="B187" s="58">
        <v>72</v>
      </c>
      <c r="C187" s="58" t="s">
        <v>18</v>
      </c>
      <c r="D187" s="58">
        <v>79</v>
      </c>
      <c r="E187" s="58" t="s">
        <v>107</v>
      </c>
      <c r="F187" s="58"/>
      <c r="G187" s="59" t="str">
        <f>IF(ISERROR('1. Production by country {year}'!G187/'2. Crop area by country {year}'!G187)," ",'1. Production by country {year}'!G187/'2. Crop area by country {year}'!G187)</f>
        <v xml:space="preserve"> </v>
      </c>
      <c r="H187" s="59" t="str">
        <f>IF(ISERROR('1. Production by country {year}'!H187/'2. Crop area by country {year}'!H187)," ",'1. Production by country {year}'!H187/'2. Crop area by country {year}'!H187)</f>
        <v xml:space="preserve"> </v>
      </c>
      <c r="I187" s="59" t="str">
        <f>IF(ISERROR('1. Production by country {year}'!I187/'2. Crop area by country {year}'!I187)," ",'1. Production by country {year}'!I187/'2. Crop area by country {year}'!I187)</f>
        <v xml:space="preserve"> </v>
      </c>
      <c r="J187" s="59" t="str">
        <f>IF(ISERROR('1. Production by country {year}'!J187/'2. Crop area by country {year}'!J187)," ",'1. Production by country {year}'!J187/'2. Crop area by country {year}'!J187)</f>
        <v xml:space="preserve"> </v>
      </c>
      <c r="K187" s="59" t="str">
        <f>IF(ISERROR('1. Production by country {year}'!K187/'2. Crop area by country {year}'!K187)," ",'1. Production by country {year}'!K187/'2. Crop area by country {year}'!K187)</f>
        <v xml:space="preserve"> </v>
      </c>
      <c r="AC187" s="3"/>
    </row>
    <row r="188" spans="1:29">
      <c r="A188" s="58" t="s">
        <v>37</v>
      </c>
      <c r="B188" s="58">
        <v>72</v>
      </c>
      <c r="C188" s="58" t="s">
        <v>19</v>
      </c>
      <c r="D188" s="58">
        <v>197</v>
      </c>
      <c r="E188" s="58" t="s">
        <v>107</v>
      </c>
      <c r="F188" s="58"/>
      <c r="G188" s="59" t="str">
        <f>IF(ISERROR('1. Production by country {year}'!G188/'2. Crop area by country {year}'!G188)," ",'1. Production by country {year}'!G188/'2. Crop area by country {year}'!G188)</f>
        <v xml:space="preserve"> </v>
      </c>
      <c r="H188" s="59" t="str">
        <f>IF(ISERROR('1. Production by country {year}'!H188/'2. Crop area by country {year}'!H188)," ",'1. Production by country {year}'!H188/'2. Crop area by country {year}'!H188)</f>
        <v xml:space="preserve"> </v>
      </c>
      <c r="I188" s="59" t="str">
        <f>IF(ISERROR('1. Production by country {year}'!I188/'2. Crop area by country {year}'!I188)," ",'1. Production by country {year}'!I188/'2. Crop area by country {year}'!I188)</f>
        <v xml:space="preserve"> </v>
      </c>
      <c r="J188" s="59" t="str">
        <f>IF(ISERROR('1. Production by country {year}'!J188/'2. Crop area by country {year}'!J188)," ",'1. Production by country {year}'!J188/'2. Crop area by country {year}'!J188)</f>
        <v xml:space="preserve"> </v>
      </c>
      <c r="K188" s="59" t="str">
        <f>IF(ISERROR('1. Production by country {year}'!K188/'2. Crop area by country {year}'!K188)," ",'1. Production by country {year}'!K188/'2. Crop area by country {year}'!K188)</f>
        <v xml:space="preserve"> </v>
      </c>
      <c r="AC188" s="3"/>
    </row>
    <row r="189" spans="1:29">
      <c r="A189" s="58" t="s">
        <v>37</v>
      </c>
      <c r="B189" s="58">
        <v>72</v>
      </c>
      <c r="C189" s="58" t="s">
        <v>20</v>
      </c>
      <c r="D189" s="58">
        <v>489</v>
      </c>
      <c r="E189" s="58" t="s">
        <v>107</v>
      </c>
      <c r="F189" s="58"/>
      <c r="G189" s="59" t="str">
        <f>IF(ISERROR('1. Production by country {year}'!G189/'2. Crop area by country {year}'!G189)," ",'1. Production by country {year}'!G189/'2. Crop area by country {year}'!G189)</f>
        <v xml:space="preserve"> </v>
      </c>
      <c r="H189" s="59" t="str">
        <f>IF(ISERROR('1. Production by country {year}'!H189/'2. Crop area by country {year}'!H189)," ",'1. Production by country {year}'!H189/'2. Crop area by country {year}'!H189)</f>
        <v xml:space="preserve"> </v>
      </c>
      <c r="I189" s="59" t="str">
        <f>IF(ISERROR('1. Production by country {year}'!I189/'2. Crop area by country {year}'!I189)," ",'1. Production by country {year}'!I189/'2. Crop area by country {year}'!I189)</f>
        <v xml:space="preserve"> </v>
      </c>
      <c r="J189" s="59" t="str">
        <f>IF(ISERROR('1. Production by country {year}'!J189/'2. Crop area by country {year}'!J189)," ",'1. Production by country {year}'!J189/'2. Crop area by country {year}'!J189)</f>
        <v xml:space="preserve"> </v>
      </c>
      <c r="K189" s="59" t="str">
        <f>IF(ISERROR('1. Production by country {year}'!K189/'2. Crop area by country {year}'!K189)," ",'1. Production by country {year}'!K189/'2. Crop area by country {year}'!K189)</f>
        <v xml:space="preserve"> </v>
      </c>
      <c r="AC189" s="3"/>
    </row>
    <row r="190" spans="1:29">
      <c r="A190" s="58" t="s">
        <v>37</v>
      </c>
      <c r="B190" s="58">
        <v>72</v>
      </c>
      <c r="C190" s="58" t="s">
        <v>21</v>
      </c>
      <c r="D190" s="58">
        <v>27</v>
      </c>
      <c r="E190" s="58" t="s">
        <v>107</v>
      </c>
      <c r="F190" s="58"/>
      <c r="G190" s="59" t="str">
        <f>IF(ISERROR('1. Production by country {year}'!G190/'2. Crop area by country {year}'!G190)," ",'1. Production by country {year}'!G190/'2. Crop area by country {year}'!G190)</f>
        <v xml:space="preserve"> </v>
      </c>
      <c r="H190" s="59" t="str">
        <f>IF(ISERROR('1. Production by country {year}'!H190/'2. Crop area by country {year}'!H190)," ",'1. Production by country {year}'!H190/'2. Crop area by country {year}'!H190)</f>
        <v xml:space="preserve"> </v>
      </c>
      <c r="I190" s="59" t="str">
        <f>IF(ISERROR('1. Production by country {year}'!I190/'2. Crop area by country {year}'!I190)," ",'1. Production by country {year}'!I190/'2. Crop area by country {year}'!I190)</f>
        <v xml:space="preserve"> </v>
      </c>
      <c r="J190" s="59" t="str">
        <f>IF(ISERROR('1. Production by country {year}'!J190/'2. Crop area by country {year}'!J190)," ",'1. Production by country {year}'!J190/'2. Crop area by country {year}'!J190)</f>
        <v xml:space="preserve"> </v>
      </c>
      <c r="K190" s="59" t="str">
        <f>IF(ISERROR('1. Production by country {year}'!K190/'2. Crop area by country {year}'!K190)," ",'1. Production by country {year}'!K190/'2. Crop area by country {year}'!K190)</f>
        <v xml:space="preserve"> </v>
      </c>
      <c r="AC190" s="3"/>
    </row>
    <row r="191" spans="1:29">
      <c r="A191" s="58" t="s">
        <v>37</v>
      </c>
      <c r="B191" s="58">
        <v>72</v>
      </c>
      <c r="C191" s="58" t="s">
        <v>22</v>
      </c>
      <c r="D191" s="58">
        <v>83</v>
      </c>
      <c r="E191" s="58" t="s">
        <v>107</v>
      </c>
      <c r="F191" s="58"/>
      <c r="G191" s="59" t="str">
        <f>IF(ISERROR('1. Production by country {year}'!G191/'2. Crop area by country {year}'!G191)," ",'1. Production by country {year}'!G191/'2. Crop area by country {year}'!G191)</f>
        <v xml:space="preserve"> </v>
      </c>
      <c r="H191" s="59" t="str">
        <f>IF(ISERROR('1. Production by country {year}'!H191/'2. Crop area by country {year}'!H191)," ",'1. Production by country {year}'!H191/'2. Crop area by country {year}'!H191)</f>
        <v xml:space="preserve"> </v>
      </c>
      <c r="I191" s="59" t="str">
        <f>IF(ISERROR('1. Production by country {year}'!I191/'2. Crop area by country {year}'!I191)," ",'1. Production by country {year}'!I191/'2. Crop area by country {year}'!I191)</f>
        <v xml:space="preserve"> </v>
      </c>
      <c r="J191" s="59" t="str">
        <f>IF(ISERROR('1. Production by country {year}'!J191/'2. Crop area by country {year}'!J191)," ",'1. Production by country {year}'!J191/'2. Crop area by country {year}'!J191)</f>
        <v xml:space="preserve"> </v>
      </c>
      <c r="K191" s="59" t="str">
        <f>IF(ISERROR('1. Production by country {year}'!K191/'2. Crop area by country {year}'!K191)," ",'1. Production by country {year}'!K191/'2. Crop area by country {year}'!K191)</f>
        <v xml:space="preserve"> </v>
      </c>
      <c r="AC191" s="3"/>
    </row>
    <row r="192" spans="1:29">
      <c r="A192" s="58" t="s">
        <v>37</v>
      </c>
      <c r="B192" s="58">
        <v>72</v>
      </c>
      <c r="C192" s="58" t="s">
        <v>23</v>
      </c>
      <c r="D192" s="58">
        <v>122</v>
      </c>
      <c r="E192" s="58" t="s">
        <v>107</v>
      </c>
      <c r="F192" s="58"/>
      <c r="G192" s="59" t="str">
        <f>IF(ISERROR('1. Production by country {year}'!G192/'2. Crop area by country {year}'!G192)," ",'1. Production by country {year}'!G192/'2. Crop area by country {year}'!G192)</f>
        <v xml:space="preserve"> </v>
      </c>
      <c r="H192" s="59" t="str">
        <f>IF(ISERROR('1. Production by country {year}'!H192/'2. Crop area by country {year}'!H192)," ",'1. Production by country {year}'!H192/'2. Crop area by country {year}'!H192)</f>
        <v xml:space="preserve"> </v>
      </c>
      <c r="I192" s="59" t="str">
        <f>IF(ISERROR('1. Production by country {year}'!I192/'2. Crop area by country {year}'!I192)," ",'1. Production by country {year}'!I192/'2. Crop area by country {year}'!I192)</f>
        <v xml:space="preserve"> </v>
      </c>
      <c r="J192" s="59" t="str">
        <f>IF(ISERROR('1. Production by country {year}'!J192/'2. Crop area by country {year}'!J192)," ",'1. Production by country {year}'!J192/'2. Crop area by country {year}'!J192)</f>
        <v xml:space="preserve"> </v>
      </c>
      <c r="K192" s="59" t="str">
        <f>IF(ISERROR('1. Production by country {year}'!K192/'2. Crop area by country {year}'!K192)," ",'1. Production by country {year}'!K192/'2. Crop area by country {year}'!K192)</f>
        <v xml:space="preserve"> </v>
      </c>
      <c r="AC192" s="3"/>
    </row>
    <row r="193" spans="1:29">
      <c r="A193" s="58" t="s">
        <v>37</v>
      </c>
      <c r="B193" s="58">
        <v>72</v>
      </c>
      <c r="C193" s="58" t="s">
        <v>24</v>
      </c>
      <c r="D193" s="58">
        <v>15</v>
      </c>
      <c r="E193" s="58" t="s">
        <v>107</v>
      </c>
      <c r="F193" s="58"/>
      <c r="G193" s="59" t="str">
        <f>IF(ISERROR('1. Production by country {year}'!G193/'2. Crop area by country {year}'!G193)," ",'1. Production by country {year}'!G193/'2. Crop area by country {year}'!G193)</f>
        <v xml:space="preserve"> </v>
      </c>
      <c r="H193" s="59" t="str">
        <f>IF(ISERROR('1. Production by country {year}'!H193/'2. Crop area by country {year}'!H193)," ",'1. Production by country {year}'!H193/'2. Crop area by country {year}'!H193)</f>
        <v xml:space="preserve"> </v>
      </c>
      <c r="I193" s="59" t="str">
        <f>IF(ISERROR('1. Production by country {year}'!I193/'2. Crop area by country {year}'!I193)," ",'1. Production by country {year}'!I193/'2. Crop area by country {year}'!I193)</f>
        <v xml:space="preserve"> </v>
      </c>
      <c r="J193" s="59" t="str">
        <f>IF(ISERROR('1. Production by country {year}'!J193/'2. Crop area by country {year}'!J193)," ",'1. Production by country {year}'!J193/'2. Crop area by country {year}'!J193)</f>
        <v xml:space="preserve"> </v>
      </c>
      <c r="K193" s="59" t="str">
        <f>IF(ISERROR('1. Production by country {year}'!K193/'2. Crop area by country {year}'!K193)," ",'1. Production by country {year}'!K193/'2. Crop area by country {year}'!K193)</f>
        <v xml:space="preserve"> </v>
      </c>
      <c r="AC193" s="3"/>
    </row>
    <row r="194" spans="1:29">
      <c r="A194" s="58" t="s">
        <v>37</v>
      </c>
      <c r="B194" s="58">
        <v>72</v>
      </c>
      <c r="C194" s="58" t="s">
        <v>25</v>
      </c>
      <c r="D194" s="58">
        <v>137</v>
      </c>
      <c r="E194" s="58" t="s">
        <v>107</v>
      </c>
      <c r="F194" s="58"/>
      <c r="G194" s="59" t="str">
        <f>IF(ISERROR('1. Production by country {year}'!G194/'2. Crop area by country {year}'!G194)," ",'1. Production by country {year}'!G194/'2. Crop area by country {year}'!G194)</f>
        <v xml:space="preserve"> </v>
      </c>
      <c r="H194" s="59" t="str">
        <f>IF(ISERROR('1. Production by country {year}'!H194/'2. Crop area by country {year}'!H194)," ",'1. Production by country {year}'!H194/'2. Crop area by country {year}'!H194)</f>
        <v xml:space="preserve"> </v>
      </c>
      <c r="I194" s="59" t="str">
        <f>IF(ISERROR('1. Production by country {year}'!I194/'2. Crop area by country {year}'!I194)," ",'1. Production by country {year}'!I194/'2. Crop area by country {year}'!I194)</f>
        <v xml:space="preserve"> </v>
      </c>
      <c r="J194" s="59" t="str">
        <f>IF(ISERROR('1. Production by country {year}'!J194/'2. Crop area by country {year}'!J194)," ",'1. Production by country {year}'!J194/'2. Crop area by country {year}'!J194)</f>
        <v xml:space="preserve"> </v>
      </c>
      <c r="K194" s="59" t="str">
        <f>IF(ISERROR('1. Production by country {year}'!K194/'2. Crop area by country {year}'!K194)," ",'1. Production by country {year}'!K194/'2. Crop area by country {year}'!K194)</f>
        <v xml:space="preserve"> </v>
      </c>
      <c r="AC194" s="3"/>
    </row>
    <row r="195" spans="1:29">
      <c r="A195" s="58" t="s">
        <v>38</v>
      </c>
      <c r="B195" s="58">
        <v>61</v>
      </c>
      <c r="C195" s="58" t="s">
        <v>7</v>
      </c>
      <c r="D195" s="58">
        <v>486</v>
      </c>
      <c r="E195" s="58" t="s">
        <v>107</v>
      </c>
      <c r="F195" s="58"/>
      <c r="G195" s="59">
        <f>IF(ISERROR('1. Production by country {year}'!G195/'2. Crop area by country {year}'!G195)," ",'1. Production by country {year}'!G195/'2. Crop area by country {year}'!G195)</f>
        <v>4.4444444444444446</v>
      </c>
      <c r="H195" s="59">
        <f>IF(ISERROR('1. Production by country {year}'!H195/'2. Crop area by country {year}'!H195)," ",'1. Production by country {year}'!H195/'2. Crop area by country {year}'!H195)</f>
        <v>4.4444444444444446</v>
      </c>
      <c r="I195" s="59">
        <f>IF(ISERROR('1. Production by country {year}'!I195/'2. Crop area by country {year}'!I195)," ",'1. Production by country {year}'!I195/'2. Crop area by country {year}'!I195)</f>
        <v>4.4444444444444446</v>
      </c>
      <c r="J195" s="59">
        <f>IF(ISERROR('1. Production by country {year}'!J195/'2. Crop area by country {year}'!J195)," ",'1. Production by country {year}'!J195/'2. Crop area by country {year}'!J195)</f>
        <v>4.4444444444444446</v>
      </c>
      <c r="K195" s="59">
        <f>IF(ISERROR('1. Production by country {year}'!K195/'2. Crop area by country {year}'!K195)," ",'1. Production by country {year}'!K195/'2. Crop area by country {year}'!K195)</f>
        <v>4.4444444444444446</v>
      </c>
      <c r="AC195" s="3"/>
    </row>
    <row r="196" spans="1:29">
      <c r="A196" s="58" t="s">
        <v>38</v>
      </c>
      <c r="B196" s="58">
        <v>61</v>
      </c>
      <c r="C196" s="58" t="s">
        <v>10</v>
      </c>
      <c r="D196" s="58">
        <v>176</v>
      </c>
      <c r="E196" s="58" t="s">
        <v>107</v>
      </c>
      <c r="F196" s="58"/>
      <c r="G196" s="59" t="str">
        <f>IF(ISERROR('1. Production by country {year}'!G196/'2. Crop area by country {year}'!G196)," ",'1. Production by country {year}'!G196/'2. Crop area by country {year}'!G196)</f>
        <v xml:space="preserve"> </v>
      </c>
      <c r="H196" s="59" t="str">
        <f>IF(ISERROR('1. Production by country {year}'!H196/'2. Crop area by country {year}'!H196)," ",'1. Production by country {year}'!H196/'2. Crop area by country {year}'!H196)</f>
        <v xml:space="preserve"> </v>
      </c>
      <c r="I196" s="59" t="str">
        <f>IF(ISERROR('1. Production by country {year}'!I196/'2. Crop area by country {year}'!I196)," ",'1. Production by country {year}'!I196/'2. Crop area by country {year}'!I196)</f>
        <v xml:space="preserve"> </v>
      </c>
      <c r="J196" s="59" t="str">
        <f>IF(ISERROR('1. Production by country {year}'!J196/'2. Crop area by country {year}'!J196)," ",'1. Production by country {year}'!J196/'2. Crop area by country {year}'!J196)</f>
        <v xml:space="preserve"> </v>
      </c>
      <c r="K196" s="59" t="str">
        <f>IF(ISERROR('1. Production by country {year}'!K196/'2. Crop area by country {year}'!K196)," ",'1. Production by country {year}'!K196/'2. Crop area by country {year}'!K196)</f>
        <v xml:space="preserve"> </v>
      </c>
      <c r="AC196" s="3"/>
    </row>
    <row r="197" spans="1:29">
      <c r="A197" s="58" t="s">
        <v>38</v>
      </c>
      <c r="B197" s="58">
        <v>61</v>
      </c>
      <c r="C197" s="58" t="s">
        <v>12</v>
      </c>
      <c r="D197" s="58">
        <v>125</v>
      </c>
      <c r="E197" s="58" t="s">
        <v>107</v>
      </c>
      <c r="F197" s="58"/>
      <c r="G197" s="59">
        <f>IF(ISERROR('1. Production by country {year}'!G197/'2. Crop area by country {year}'!G197)," ",'1. Production by country {year}'!G197/'2. Crop area by country {year}'!G197)</f>
        <v>2.5</v>
      </c>
      <c r="H197" s="59">
        <f>IF(ISERROR('1. Production by country {year}'!H197/'2. Crop area by country {year}'!H197)," ",'1. Production by country {year}'!H197/'2. Crop area by country {year}'!H197)</f>
        <v>2.5</v>
      </c>
      <c r="I197" s="59">
        <f>IF(ISERROR('1. Production by country {year}'!I197/'2. Crop area by country {year}'!I197)," ",'1. Production by country {year}'!I197/'2. Crop area by country {year}'!I197)</f>
        <v>2.5</v>
      </c>
      <c r="J197" s="59">
        <f>IF(ISERROR('1. Production by country {year}'!J197/'2. Crop area by country {year}'!J197)," ",'1. Production by country {year}'!J197/'2. Crop area by country {year}'!J197)</f>
        <v>2.5</v>
      </c>
      <c r="K197" s="59">
        <f>IF(ISERROR('1. Production by country {year}'!K197/'2. Crop area by country {year}'!K197)," ",'1. Production by country {year}'!K197/'2. Crop area by country {year}'!K197)</f>
        <v>2.5</v>
      </c>
      <c r="AC197" s="3"/>
    </row>
    <row r="198" spans="1:29">
      <c r="A198" s="58" t="s">
        <v>38</v>
      </c>
      <c r="B198" s="58">
        <v>61</v>
      </c>
      <c r="C198" s="58" t="s">
        <v>13</v>
      </c>
      <c r="D198" s="58">
        <v>191</v>
      </c>
      <c r="E198" s="58" t="s">
        <v>107</v>
      </c>
      <c r="F198" s="58"/>
      <c r="G198" s="59" t="str">
        <f>IF(ISERROR('1. Production by country {year}'!G198/'2. Crop area by country {year}'!G198)," ",'1. Production by country {year}'!G198/'2. Crop area by country {year}'!G198)</f>
        <v xml:space="preserve"> </v>
      </c>
      <c r="H198" s="59" t="str">
        <f>IF(ISERROR('1. Production by country {year}'!H198/'2. Crop area by country {year}'!H198)," ",'1. Production by country {year}'!H198/'2. Crop area by country {year}'!H198)</f>
        <v xml:space="preserve"> </v>
      </c>
      <c r="I198" s="59" t="str">
        <f>IF(ISERROR('1. Production by country {year}'!I198/'2. Crop area by country {year}'!I198)," ",'1. Production by country {year}'!I198/'2. Crop area by country {year}'!I198)</f>
        <v xml:space="preserve"> </v>
      </c>
      <c r="J198" s="59" t="str">
        <f>IF(ISERROR('1. Production by country {year}'!J198/'2. Crop area by country {year}'!J198)," ",'1. Production by country {year}'!J198/'2. Crop area by country {year}'!J198)</f>
        <v xml:space="preserve"> </v>
      </c>
      <c r="K198" s="59" t="str">
        <f>IF(ISERROR('1. Production by country {year}'!K198/'2. Crop area by country {year}'!K198)," ",'1. Production by country {year}'!K198/'2. Crop area by country {year}'!K198)</f>
        <v xml:space="preserve"> </v>
      </c>
      <c r="AC198" s="3"/>
    </row>
    <row r="199" spans="1:29">
      <c r="A199" s="58" t="s">
        <v>38</v>
      </c>
      <c r="B199" s="58">
        <v>61</v>
      </c>
      <c r="C199" s="58" t="s">
        <v>14</v>
      </c>
      <c r="D199" s="58">
        <v>195</v>
      </c>
      <c r="E199" s="58" t="s">
        <v>107</v>
      </c>
      <c r="F199" s="58"/>
      <c r="G199" s="59" t="str">
        <f>IF(ISERROR('1. Production by country {year}'!G199/'2. Crop area by country {year}'!G199)," ",'1. Production by country {year}'!G199/'2. Crop area by country {year}'!G199)</f>
        <v xml:space="preserve"> </v>
      </c>
      <c r="H199" s="59" t="str">
        <f>IF(ISERROR('1. Production by country {year}'!H199/'2. Crop area by country {year}'!H199)," ",'1. Production by country {year}'!H199/'2. Crop area by country {year}'!H199)</f>
        <v xml:space="preserve"> </v>
      </c>
      <c r="I199" s="59" t="str">
        <f>IF(ISERROR('1. Production by country {year}'!I199/'2. Crop area by country {year}'!I199)," ",'1. Production by country {year}'!I199/'2. Crop area by country {year}'!I199)</f>
        <v xml:space="preserve"> </v>
      </c>
      <c r="J199" s="59" t="str">
        <f>IF(ISERROR('1. Production by country {year}'!J199/'2. Crop area by country {year}'!J199)," ",'1. Production by country {year}'!J199/'2. Crop area by country {year}'!J199)</f>
        <v xml:space="preserve"> </v>
      </c>
      <c r="K199" s="59" t="str">
        <f>IF(ISERROR('1. Production by country {year}'!K199/'2. Crop area by country {year}'!K199)," ",'1. Production by country {year}'!K199/'2. Crop area by country {year}'!K199)</f>
        <v xml:space="preserve"> </v>
      </c>
      <c r="AC199" s="3"/>
    </row>
    <row r="200" spans="1:29">
      <c r="A200" s="58" t="s">
        <v>38</v>
      </c>
      <c r="B200" s="58">
        <v>61</v>
      </c>
      <c r="C200" s="58" t="s">
        <v>15</v>
      </c>
      <c r="D200" s="58">
        <v>242</v>
      </c>
      <c r="E200" s="58" t="s">
        <v>107</v>
      </c>
      <c r="F200" s="58"/>
      <c r="G200" s="59" t="str">
        <f>IF(ISERROR('1. Production by country {year}'!G200/'2. Crop area by country {year}'!G200)," ",'1. Production by country {year}'!G200/'2. Crop area by country {year}'!G200)</f>
        <v xml:space="preserve"> </v>
      </c>
      <c r="H200" s="59" t="str">
        <f>IF(ISERROR('1. Production by country {year}'!H200/'2. Crop area by country {year}'!H200)," ",'1. Production by country {year}'!H200/'2. Crop area by country {year}'!H200)</f>
        <v xml:space="preserve"> </v>
      </c>
      <c r="I200" s="59" t="str">
        <f>IF(ISERROR('1. Production by country {year}'!I200/'2. Crop area by country {year}'!I200)," ",'1. Production by country {year}'!I200/'2. Crop area by country {year}'!I200)</f>
        <v xml:space="preserve"> </v>
      </c>
      <c r="J200" s="59" t="str">
        <f>IF(ISERROR('1. Production by country {year}'!J200/'2. Crop area by country {year}'!J200)," ",'1. Production by country {year}'!J200/'2. Crop area by country {year}'!J200)</f>
        <v xml:space="preserve"> </v>
      </c>
      <c r="K200" s="59" t="str">
        <f>IF(ISERROR('1. Production by country {year}'!K200/'2. Crop area by country {year}'!K200)," ",'1. Production by country {year}'!K200/'2. Crop area by country {year}'!K200)</f>
        <v xml:space="preserve"> </v>
      </c>
      <c r="AC200" s="3"/>
    </row>
    <row r="201" spans="1:29">
      <c r="A201" s="58" t="s">
        <v>38</v>
      </c>
      <c r="B201" s="58">
        <v>61</v>
      </c>
      <c r="C201" s="58" t="s">
        <v>16</v>
      </c>
      <c r="D201" s="58">
        <v>201</v>
      </c>
      <c r="E201" s="58" t="s">
        <v>107</v>
      </c>
      <c r="F201" s="58"/>
      <c r="G201" s="59" t="str">
        <f>IF(ISERROR('1. Production by country {year}'!G201/'2. Crop area by country {year}'!G201)," ",'1. Production by country {year}'!G201/'2. Crop area by country {year}'!G201)</f>
        <v xml:space="preserve"> </v>
      </c>
      <c r="H201" s="59" t="str">
        <f>IF(ISERROR('1. Production by country {year}'!H201/'2. Crop area by country {year}'!H201)," ",'1. Production by country {year}'!H201/'2. Crop area by country {year}'!H201)</f>
        <v xml:space="preserve"> </v>
      </c>
      <c r="I201" s="59" t="str">
        <f>IF(ISERROR('1. Production by country {year}'!I201/'2. Crop area by country {year}'!I201)," ",'1. Production by country {year}'!I201/'2. Crop area by country {year}'!I201)</f>
        <v xml:space="preserve"> </v>
      </c>
      <c r="J201" s="59" t="str">
        <f>IF(ISERROR('1. Production by country {year}'!J201/'2. Crop area by country {year}'!J201)," ",'1. Production by country {year}'!J201/'2. Crop area by country {year}'!J201)</f>
        <v xml:space="preserve"> </v>
      </c>
      <c r="K201" s="59" t="str">
        <f>IF(ISERROR('1. Production by country {year}'!K201/'2. Crop area by country {year}'!K201)," ",'1. Production by country {year}'!K201/'2. Crop area by country {year}'!K201)</f>
        <v xml:space="preserve"> </v>
      </c>
      <c r="AC201" s="3"/>
    </row>
    <row r="202" spans="1:29">
      <c r="A202" s="58" t="s">
        <v>38</v>
      </c>
      <c r="B202" s="58">
        <v>61</v>
      </c>
      <c r="C202" s="58" t="s">
        <v>17</v>
      </c>
      <c r="D202" s="58">
        <v>56</v>
      </c>
      <c r="E202" s="58" t="s">
        <v>107</v>
      </c>
      <c r="F202" s="58"/>
      <c r="G202" s="59" t="str">
        <f>IF(ISERROR('1. Production by country {year}'!G202/'2. Crop area by country {year}'!G202)," ",'1. Production by country {year}'!G202/'2. Crop area by country {year}'!G202)</f>
        <v xml:space="preserve"> </v>
      </c>
      <c r="H202" s="59" t="str">
        <f>IF(ISERROR('1. Production by country {year}'!H202/'2. Crop area by country {year}'!H202)," ",'1. Production by country {year}'!H202/'2. Crop area by country {year}'!H202)</f>
        <v xml:space="preserve"> </v>
      </c>
      <c r="I202" s="59" t="str">
        <f>IF(ISERROR('1. Production by country {year}'!I202/'2. Crop area by country {year}'!I202)," ",'1. Production by country {year}'!I202/'2. Crop area by country {year}'!I202)</f>
        <v xml:space="preserve"> </v>
      </c>
      <c r="J202" s="59" t="str">
        <f>IF(ISERROR('1. Production by country {year}'!J202/'2. Crop area by country {year}'!J202)," ",'1. Production by country {year}'!J202/'2. Crop area by country {year}'!J202)</f>
        <v xml:space="preserve"> </v>
      </c>
      <c r="K202" s="59" t="str">
        <f>IF(ISERROR('1. Production by country {year}'!K202/'2. Crop area by country {year}'!K202)," ",'1. Production by country {year}'!K202/'2. Crop area by country {year}'!K202)</f>
        <v xml:space="preserve"> </v>
      </c>
      <c r="AC202" s="3"/>
    </row>
    <row r="203" spans="1:29">
      <c r="A203" s="58" t="s">
        <v>38</v>
      </c>
      <c r="B203" s="58">
        <v>61</v>
      </c>
      <c r="C203" s="58" t="s">
        <v>18</v>
      </c>
      <c r="D203" s="58">
        <v>79</v>
      </c>
      <c r="E203" s="58" t="s">
        <v>107</v>
      </c>
      <c r="F203" s="58"/>
      <c r="G203" s="59" t="str">
        <f>IF(ISERROR('1. Production by country {year}'!G203/'2. Crop area by country {year}'!G203)," ",'1. Production by country {year}'!G203/'2. Crop area by country {year}'!G203)</f>
        <v xml:space="preserve"> </v>
      </c>
      <c r="H203" s="59" t="str">
        <f>IF(ISERROR('1. Production by country {year}'!H203/'2. Crop area by country {year}'!H203)," ",'1. Production by country {year}'!H203/'2. Crop area by country {year}'!H203)</f>
        <v xml:space="preserve"> </v>
      </c>
      <c r="I203" s="59" t="str">
        <f>IF(ISERROR('1. Production by country {year}'!I203/'2. Crop area by country {year}'!I203)," ",'1. Production by country {year}'!I203/'2. Crop area by country {year}'!I203)</f>
        <v xml:space="preserve"> </v>
      </c>
      <c r="J203" s="59" t="str">
        <f>IF(ISERROR('1. Production by country {year}'!J203/'2. Crop area by country {year}'!J203)," ",'1. Production by country {year}'!J203/'2. Crop area by country {year}'!J203)</f>
        <v xml:space="preserve"> </v>
      </c>
      <c r="K203" s="59" t="str">
        <f>IF(ISERROR('1. Production by country {year}'!K203/'2. Crop area by country {year}'!K203)," ",'1. Production by country {year}'!K203/'2. Crop area by country {year}'!K203)</f>
        <v xml:space="preserve"> </v>
      </c>
      <c r="AC203" s="3"/>
    </row>
    <row r="204" spans="1:29">
      <c r="A204" s="58" t="s">
        <v>38</v>
      </c>
      <c r="B204" s="58">
        <v>61</v>
      </c>
      <c r="C204" s="58" t="s">
        <v>19</v>
      </c>
      <c r="D204" s="58">
        <v>197</v>
      </c>
      <c r="E204" s="58" t="s">
        <v>107</v>
      </c>
      <c r="F204" s="58"/>
      <c r="G204" s="59" t="str">
        <f>IF(ISERROR('1. Production by country {year}'!G204/'2. Crop area by country {year}'!G204)," ",'1. Production by country {year}'!G204/'2. Crop area by country {year}'!G204)</f>
        <v xml:space="preserve"> </v>
      </c>
      <c r="H204" s="59" t="str">
        <f>IF(ISERROR('1. Production by country {year}'!H204/'2. Crop area by country {year}'!H204)," ",'1. Production by country {year}'!H204/'2. Crop area by country {year}'!H204)</f>
        <v xml:space="preserve"> </v>
      </c>
      <c r="I204" s="59" t="str">
        <f>IF(ISERROR('1. Production by country {year}'!I204/'2. Crop area by country {year}'!I204)," ",'1. Production by country {year}'!I204/'2. Crop area by country {year}'!I204)</f>
        <v xml:space="preserve"> </v>
      </c>
      <c r="J204" s="59" t="str">
        <f>IF(ISERROR('1. Production by country {year}'!J204/'2. Crop area by country {year}'!J204)," ",'1. Production by country {year}'!J204/'2. Crop area by country {year}'!J204)</f>
        <v xml:space="preserve"> </v>
      </c>
      <c r="K204" s="59" t="str">
        <f>IF(ISERROR('1. Production by country {year}'!K204/'2. Crop area by country {year}'!K204)," ",'1. Production by country {year}'!K204/'2. Crop area by country {year}'!K204)</f>
        <v xml:space="preserve"> </v>
      </c>
      <c r="AC204" s="3"/>
    </row>
    <row r="205" spans="1:29">
      <c r="A205" s="58" t="s">
        <v>38</v>
      </c>
      <c r="B205" s="58">
        <v>61</v>
      </c>
      <c r="C205" s="58" t="s">
        <v>20</v>
      </c>
      <c r="D205" s="58">
        <v>489</v>
      </c>
      <c r="E205" s="58" t="s">
        <v>107</v>
      </c>
      <c r="F205" s="58"/>
      <c r="G205" s="59">
        <f>IF(ISERROR('1. Production by country {year}'!G205/'2. Crop area by country {year}'!G205)," ",'1. Production by country {year}'!G205/'2. Crop area by country {year}'!G205)</f>
        <v>5.081967213114754</v>
      </c>
      <c r="H205" s="59">
        <f>IF(ISERROR('1. Production by country {year}'!H205/'2. Crop area by country {year}'!H205)," ",'1. Production by country {year}'!H205/'2. Crop area by country {year}'!H205)</f>
        <v>5.081967213114754</v>
      </c>
      <c r="I205" s="59">
        <f>IF(ISERROR('1. Production by country {year}'!I205/'2. Crop area by country {year}'!I205)," ",'1. Production by country {year}'!I205/'2. Crop area by country {year}'!I205)</f>
        <v>5.081967213114754</v>
      </c>
      <c r="J205" s="59">
        <f>IF(ISERROR('1. Production by country {year}'!J205/'2. Crop area by country {year}'!J205)," ",'1. Production by country {year}'!J205/'2. Crop area by country {year}'!J205)</f>
        <v>5.081967213114754</v>
      </c>
      <c r="K205" s="59">
        <f>IF(ISERROR('1. Production by country {year}'!K205/'2. Crop area by country {year}'!K205)," ",'1. Production by country {year}'!K205/'2. Crop area by country {year}'!K205)</f>
        <v>5.081967213114754</v>
      </c>
      <c r="AC205" s="3"/>
    </row>
    <row r="206" spans="1:29">
      <c r="A206" s="58" t="s">
        <v>38</v>
      </c>
      <c r="B206" s="58">
        <v>61</v>
      </c>
      <c r="C206" s="58" t="s">
        <v>21</v>
      </c>
      <c r="D206" s="58">
        <v>27</v>
      </c>
      <c r="E206" s="58" t="s">
        <v>107</v>
      </c>
      <c r="F206" s="58"/>
      <c r="G206" s="59" t="str">
        <f>IF(ISERROR('1. Production by country {year}'!G206/'2. Crop area by country {year}'!G206)," ",'1. Production by country {year}'!G206/'2. Crop area by country {year}'!G206)</f>
        <v xml:space="preserve"> </v>
      </c>
      <c r="H206" s="59" t="str">
        <f>IF(ISERROR('1. Production by country {year}'!H206/'2. Crop area by country {year}'!H206)," ",'1. Production by country {year}'!H206/'2. Crop area by country {year}'!H206)</f>
        <v xml:space="preserve"> </v>
      </c>
      <c r="I206" s="59" t="str">
        <f>IF(ISERROR('1. Production by country {year}'!I206/'2. Crop area by country {year}'!I206)," ",'1. Production by country {year}'!I206/'2. Crop area by country {year}'!I206)</f>
        <v xml:space="preserve"> </v>
      </c>
      <c r="J206" s="59" t="str">
        <f>IF(ISERROR('1. Production by country {year}'!J206/'2. Crop area by country {year}'!J206)," ",'1. Production by country {year}'!J206/'2. Crop area by country {year}'!J206)</f>
        <v xml:space="preserve"> </v>
      </c>
      <c r="K206" s="59" t="str">
        <f>IF(ISERROR('1. Production by country {year}'!K206/'2. Crop area by country {year}'!K206)," ",'1. Production by country {year}'!K206/'2. Crop area by country {year}'!K206)</f>
        <v xml:space="preserve"> </v>
      </c>
      <c r="AC206" s="3"/>
    </row>
    <row r="207" spans="1:29">
      <c r="A207" s="58" t="s">
        <v>38</v>
      </c>
      <c r="B207" s="58">
        <v>61</v>
      </c>
      <c r="C207" s="58" t="s">
        <v>22</v>
      </c>
      <c r="D207" s="58">
        <v>83</v>
      </c>
      <c r="E207" s="58" t="s">
        <v>107</v>
      </c>
      <c r="F207" s="58"/>
      <c r="G207" s="59" t="str">
        <f>IF(ISERROR('1. Production by country {year}'!G207/'2. Crop area by country {year}'!G207)," ",'1. Production by country {year}'!G207/'2. Crop area by country {year}'!G207)</f>
        <v xml:space="preserve"> </v>
      </c>
      <c r="H207" s="59" t="str">
        <f>IF(ISERROR('1. Production by country {year}'!H207/'2. Crop area by country {year}'!H207)," ",'1. Production by country {year}'!H207/'2. Crop area by country {year}'!H207)</f>
        <v xml:space="preserve"> </v>
      </c>
      <c r="I207" s="59" t="str">
        <f>IF(ISERROR('1. Production by country {year}'!I207/'2. Crop area by country {year}'!I207)," ",'1. Production by country {year}'!I207/'2. Crop area by country {year}'!I207)</f>
        <v xml:space="preserve"> </v>
      </c>
      <c r="J207" s="59" t="str">
        <f>IF(ISERROR('1. Production by country {year}'!J207/'2. Crop area by country {year}'!J207)," ",'1. Production by country {year}'!J207/'2. Crop area by country {year}'!J207)</f>
        <v xml:space="preserve"> </v>
      </c>
      <c r="K207" s="59" t="str">
        <f>IF(ISERROR('1. Production by country {year}'!K207/'2. Crop area by country {year}'!K207)," ",'1. Production by country {year}'!K207/'2. Crop area by country {year}'!K207)</f>
        <v xml:space="preserve"> </v>
      </c>
      <c r="AC207" s="3"/>
    </row>
    <row r="208" spans="1:29">
      <c r="A208" s="58" t="s">
        <v>38</v>
      </c>
      <c r="B208" s="58">
        <v>61</v>
      </c>
      <c r="C208" s="58" t="s">
        <v>23</v>
      </c>
      <c r="D208" s="58">
        <v>122</v>
      </c>
      <c r="E208" s="58" t="s">
        <v>107</v>
      </c>
      <c r="F208" s="58"/>
      <c r="G208" s="59">
        <f>IF(ISERROR('1. Production by country {year}'!G208/'2. Crop area by country {year}'!G208)," ",'1. Production by country {year}'!G208/'2. Crop area by country {year}'!G208)</f>
        <v>2.5714285714285716</v>
      </c>
      <c r="H208" s="59">
        <f>IF(ISERROR('1. Production by country {year}'!H208/'2. Crop area by country {year}'!H208)," ",'1. Production by country {year}'!H208/'2. Crop area by country {year}'!H208)</f>
        <v>2.5714285714285716</v>
      </c>
      <c r="I208" s="59">
        <f>IF(ISERROR('1. Production by country {year}'!I208/'2. Crop area by country {year}'!I208)," ",'1. Production by country {year}'!I208/'2. Crop area by country {year}'!I208)</f>
        <v>2.5714285714285716</v>
      </c>
      <c r="J208" s="59">
        <f>IF(ISERROR('1. Production by country {year}'!J208/'2. Crop area by country {year}'!J208)," ",'1. Production by country {year}'!J208/'2. Crop area by country {year}'!J208)</f>
        <v>2.5714285714285716</v>
      </c>
      <c r="K208" s="59">
        <f>IF(ISERROR('1. Production by country {year}'!K208/'2. Crop area by country {year}'!K208)," ",'1. Production by country {year}'!K208/'2. Crop area by country {year}'!K208)</f>
        <v>2.5714285714285716</v>
      </c>
      <c r="AC208" s="3"/>
    </row>
    <row r="209" spans="1:29">
      <c r="A209" s="58" t="s">
        <v>38</v>
      </c>
      <c r="B209" s="58">
        <v>61</v>
      </c>
      <c r="C209" s="58" t="s">
        <v>24</v>
      </c>
      <c r="D209" s="58">
        <v>15</v>
      </c>
      <c r="E209" s="58" t="s">
        <v>107</v>
      </c>
      <c r="F209" s="58"/>
      <c r="G209" s="59" t="str">
        <f>IF(ISERROR('1. Production by country {year}'!G209/'2. Crop area by country {year}'!G209)," ",'1. Production by country {year}'!G209/'2. Crop area by country {year}'!G209)</f>
        <v xml:space="preserve"> </v>
      </c>
      <c r="H209" s="59" t="str">
        <f>IF(ISERROR('1. Production by country {year}'!H209/'2. Crop area by country {year}'!H209)," ",'1. Production by country {year}'!H209/'2. Crop area by country {year}'!H209)</f>
        <v xml:space="preserve"> </v>
      </c>
      <c r="I209" s="59" t="str">
        <f>IF(ISERROR('1. Production by country {year}'!I209/'2. Crop area by country {year}'!I209)," ",'1. Production by country {year}'!I209/'2. Crop area by country {year}'!I209)</f>
        <v xml:space="preserve"> </v>
      </c>
      <c r="J209" s="59" t="str">
        <f>IF(ISERROR('1. Production by country {year}'!J209/'2. Crop area by country {year}'!J209)," ",'1. Production by country {year}'!J209/'2. Crop area by country {year}'!J209)</f>
        <v xml:space="preserve"> </v>
      </c>
      <c r="K209" s="59" t="str">
        <f>IF(ISERROR('1. Production by country {year}'!K209/'2. Crop area by country {year}'!K209)," ",'1. Production by country {year}'!K209/'2. Crop area by country {year}'!K209)</f>
        <v xml:space="preserve"> </v>
      </c>
      <c r="AC209" s="3"/>
    </row>
    <row r="210" spans="1:29">
      <c r="A210" s="58" t="s">
        <v>38</v>
      </c>
      <c r="B210" s="58">
        <v>61</v>
      </c>
      <c r="C210" s="58" t="s">
        <v>25</v>
      </c>
      <c r="D210" s="58">
        <v>137</v>
      </c>
      <c r="E210" s="58" t="s">
        <v>107</v>
      </c>
      <c r="F210" s="58"/>
      <c r="G210" s="59" t="str">
        <f>IF(ISERROR('1. Production by country {year}'!G210/'2. Crop area by country {year}'!G210)," ",'1. Production by country {year}'!G210/'2. Crop area by country {year}'!G210)</f>
        <v xml:space="preserve"> </v>
      </c>
      <c r="H210" s="59" t="str">
        <f>IF(ISERROR('1. Production by country {year}'!H210/'2. Crop area by country {year}'!H210)," ",'1. Production by country {year}'!H210/'2. Crop area by country {year}'!H210)</f>
        <v xml:space="preserve"> </v>
      </c>
      <c r="I210" s="59" t="str">
        <f>IF(ISERROR('1. Production by country {year}'!I210/'2. Crop area by country {year}'!I210)," ",'1. Production by country {year}'!I210/'2. Crop area by country {year}'!I210)</f>
        <v xml:space="preserve"> </v>
      </c>
      <c r="J210" s="59" t="str">
        <f>IF(ISERROR('1. Production by country {year}'!J210/'2. Crop area by country {year}'!J210)," ",'1. Production by country {year}'!J210/'2. Crop area by country {year}'!J210)</f>
        <v xml:space="preserve"> </v>
      </c>
      <c r="K210" s="59" t="str">
        <f>IF(ISERROR('1. Production by country {year}'!K210/'2. Crop area by country {year}'!K210)," ",'1. Production by country {year}'!K210/'2. Crop area by country {year}'!K210)</f>
        <v xml:space="preserve"> </v>
      </c>
      <c r="AC210" s="3"/>
    </row>
    <row r="211" spans="1:29">
      <c r="A211" s="58" t="s">
        <v>39</v>
      </c>
      <c r="B211" s="58">
        <v>178</v>
      </c>
      <c r="C211" s="58" t="s">
        <v>7</v>
      </c>
      <c r="D211" s="58">
        <v>486</v>
      </c>
      <c r="E211" s="58" t="s">
        <v>107</v>
      </c>
      <c r="F211" s="58"/>
      <c r="G211" s="59" t="str">
        <f>IF(ISERROR('1. Production by country {year}'!G211/'2. Crop area by country {year}'!G211)," ",'1. Production by country {year}'!G211/'2. Crop area by country {year}'!G211)</f>
        <v xml:space="preserve"> </v>
      </c>
      <c r="H211" s="59" t="str">
        <f>IF(ISERROR('1. Production by country {year}'!H211/'2. Crop area by country {year}'!H211)," ",'1. Production by country {year}'!H211/'2. Crop area by country {year}'!H211)</f>
        <v xml:space="preserve"> </v>
      </c>
      <c r="I211" s="59" t="str">
        <f>IF(ISERROR('1. Production by country {year}'!I211/'2. Crop area by country {year}'!I211)," ",'1. Production by country {year}'!I211/'2. Crop area by country {year}'!I211)</f>
        <v xml:space="preserve"> </v>
      </c>
      <c r="J211" s="59" t="str">
        <f>IF(ISERROR('1. Production by country {year}'!J211/'2. Crop area by country {year}'!J211)," ",'1. Production by country {year}'!J211/'2. Crop area by country {year}'!J211)</f>
        <v xml:space="preserve"> </v>
      </c>
      <c r="K211" s="59" t="str">
        <f>IF(ISERROR('1. Production by country {year}'!K211/'2. Crop area by country {year}'!K211)," ",'1. Production by country {year}'!K211/'2. Crop area by country {year}'!K211)</f>
        <v xml:space="preserve"> </v>
      </c>
      <c r="AC211" s="3"/>
    </row>
    <row r="212" spans="1:29">
      <c r="A212" s="58" t="s">
        <v>39</v>
      </c>
      <c r="B212" s="58">
        <v>178</v>
      </c>
      <c r="C212" s="58" t="s">
        <v>10</v>
      </c>
      <c r="D212" s="58">
        <v>176</v>
      </c>
      <c r="E212" s="58" t="s">
        <v>107</v>
      </c>
      <c r="F212" s="58"/>
      <c r="G212" s="59">
        <f>IF(ISERROR('1. Production by country {year}'!G212/'2. Crop area by country {year}'!G212)," ",'1. Production by country {year}'!G212/'2. Crop area by country {year}'!G212)</f>
        <v>7.4396517609814014E-2</v>
      </c>
      <c r="H212" s="59">
        <f>IF(ISERROR('1. Production by country {year}'!H212/'2. Crop area by country {year}'!H212)," ",'1. Production by country {year}'!H212/'2. Crop area by country {year}'!H212)</f>
        <v>7.4285714285714288E-2</v>
      </c>
      <c r="I212" s="59">
        <f>IF(ISERROR('1. Production by country {year}'!I212/'2. Crop area by country {year}'!I212)," ",'1. Production by country {year}'!I212/'2. Crop area by country {year}'!I212)</f>
        <v>6.6666666666666666E-2</v>
      </c>
      <c r="J212" s="59">
        <f>IF(ISERROR('1. Production by country {year}'!J212/'2. Crop area by country {year}'!J212)," ",'1. Production by country {year}'!J212/'2. Crop area by country {year}'!J212)</f>
        <v>6.6666666666666666E-2</v>
      </c>
      <c r="K212" s="59">
        <f>IF(ISERROR('1. Production by country {year}'!K212/'2. Crop area by country {year}'!K212)," ",'1. Production by country {year}'!K212/'2. Crop area by country {year}'!K212)</f>
        <v>7.3717039977317836E-2</v>
      </c>
      <c r="AC212" s="3"/>
    </row>
    <row r="213" spans="1:29">
      <c r="A213" s="58" t="s">
        <v>39</v>
      </c>
      <c r="B213" s="58">
        <v>178</v>
      </c>
      <c r="C213" s="58" t="s">
        <v>12</v>
      </c>
      <c r="D213" s="58">
        <v>125</v>
      </c>
      <c r="E213" s="58" t="s">
        <v>107</v>
      </c>
      <c r="F213" s="58"/>
      <c r="G213" s="59" t="str">
        <f>IF(ISERROR('1. Production by country {year}'!G213/'2. Crop area by country {year}'!G213)," ",'1. Production by country {year}'!G213/'2. Crop area by country {year}'!G213)</f>
        <v xml:space="preserve"> </v>
      </c>
      <c r="H213" s="59" t="str">
        <f>IF(ISERROR('1. Production by country {year}'!H213/'2. Crop area by country {year}'!H213)," ",'1. Production by country {year}'!H213/'2. Crop area by country {year}'!H213)</f>
        <v xml:space="preserve"> </v>
      </c>
      <c r="I213" s="59" t="str">
        <f>IF(ISERROR('1. Production by country {year}'!I213/'2. Crop area by country {year}'!I213)," ",'1. Production by country {year}'!I213/'2. Crop area by country {year}'!I213)</f>
        <v xml:space="preserve"> </v>
      </c>
      <c r="J213" s="59" t="str">
        <f>IF(ISERROR('1. Production by country {year}'!J213/'2. Crop area by country {year}'!J213)," ",'1. Production by country {year}'!J213/'2. Crop area by country {year}'!J213)</f>
        <v xml:space="preserve"> </v>
      </c>
      <c r="K213" s="59" t="str">
        <f>IF(ISERROR('1. Production by country {year}'!K213/'2. Crop area by country {year}'!K213)," ",'1. Production by country {year}'!K213/'2. Crop area by country {year}'!K213)</f>
        <v xml:space="preserve"> </v>
      </c>
      <c r="AC213" s="3"/>
    </row>
    <row r="214" spans="1:29">
      <c r="A214" s="58" t="s">
        <v>39</v>
      </c>
      <c r="B214" s="58">
        <v>178</v>
      </c>
      <c r="C214" s="58" t="s">
        <v>13</v>
      </c>
      <c r="D214" s="58">
        <v>191</v>
      </c>
      <c r="E214" s="58" t="s">
        <v>107</v>
      </c>
      <c r="F214" s="58"/>
      <c r="G214" s="59">
        <f>IF(ISERROR('1. Production by country {year}'!G214/'2. Crop area by country {year}'!G214)," ",'1. Production by country {year}'!G214/'2. Crop area by country {year}'!G214)</f>
        <v>0.18827326519634213</v>
      </c>
      <c r="H214" s="59">
        <f>IF(ISERROR('1. Production by country {year}'!H214/'2. Crop area by country {year}'!H214)," ",'1. Production by country {year}'!H214/'2. Crop area by country {year}'!H214)</f>
        <v>0.56286748077792859</v>
      </c>
      <c r="I214" s="59">
        <f>IF(ISERROR('1. Production by country {year}'!I214/'2. Crop area by country {year}'!I214)," ",'1. Production by country {year}'!I214/'2. Crop area by country {year}'!I214)</f>
        <v>0.64612623392162727</v>
      </c>
      <c r="J214" s="59">
        <f>IF(ISERROR('1. Production by country {year}'!J214/'2. Crop area by country {year}'!J214)," ",'1. Production by country {year}'!J214/'2. Crop area by country {year}'!J214)</f>
        <v>0.64612623392162727</v>
      </c>
      <c r="K214" s="59">
        <f>IF(ISERROR('1. Production by country {year}'!K214/'2. Crop area by country {year}'!K214)," ",'1. Production by country {year}'!K214/'2. Crop area by country {year}'!K214)</f>
        <v>0.419497132774592</v>
      </c>
      <c r="AC214" s="3"/>
    </row>
    <row r="215" spans="1:29">
      <c r="A215" s="58" t="s">
        <v>39</v>
      </c>
      <c r="B215" s="58">
        <v>178</v>
      </c>
      <c r="C215" s="58" t="s">
        <v>14</v>
      </c>
      <c r="D215" s="58">
        <v>195</v>
      </c>
      <c r="E215" s="58" t="s">
        <v>107</v>
      </c>
      <c r="F215" s="58"/>
      <c r="G215" s="59" t="str">
        <f>IF(ISERROR('1. Production by country {year}'!G215/'2. Crop area by country {year}'!G215)," ",'1. Production by country {year}'!G215/'2. Crop area by country {year}'!G215)</f>
        <v xml:space="preserve"> </v>
      </c>
      <c r="H215" s="59" t="str">
        <f>IF(ISERROR('1. Production by country {year}'!H215/'2. Crop area by country {year}'!H215)," ",'1. Production by country {year}'!H215/'2. Crop area by country {year}'!H215)</f>
        <v xml:space="preserve"> </v>
      </c>
      <c r="I215" s="59" t="str">
        <f>IF(ISERROR('1. Production by country {year}'!I215/'2. Crop area by country {year}'!I215)," ",'1. Production by country {year}'!I215/'2. Crop area by country {year}'!I215)</f>
        <v xml:space="preserve"> </v>
      </c>
      <c r="J215" s="59" t="str">
        <f>IF(ISERROR('1. Production by country {year}'!J215/'2. Crop area by country {year}'!J215)," ",'1. Production by country {year}'!J215/'2. Crop area by country {year}'!J215)</f>
        <v xml:space="preserve"> </v>
      </c>
      <c r="K215" s="59" t="str">
        <f>IF(ISERROR('1. Production by country {year}'!K215/'2. Crop area by country {year}'!K215)," ",'1. Production by country {year}'!K215/'2. Crop area by country {year}'!K215)</f>
        <v xml:space="preserve"> </v>
      </c>
      <c r="AC215" s="3"/>
    </row>
    <row r="216" spans="1:29">
      <c r="A216" s="58" t="s">
        <v>39</v>
      </c>
      <c r="B216" s="58">
        <v>178</v>
      </c>
      <c r="C216" s="58" t="s">
        <v>15</v>
      </c>
      <c r="D216" s="58">
        <v>242</v>
      </c>
      <c r="E216" s="58" t="s">
        <v>107</v>
      </c>
      <c r="F216" s="58"/>
      <c r="G216" s="59">
        <f>IF(ISERROR('1. Production by country {year}'!G216/'2. Crop area by country {year}'!G216)," ",'1. Production by country {year}'!G216/'2. Crop area by country {year}'!G216)</f>
        <v>0.94811140785959558</v>
      </c>
      <c r="H216" s="59">
        <f>IF(ISERROR('1. Production by country {year}'!H216/'2. Crop area by country {year}'!H216)," ",'1. Production by country {year}'!H216/'2. Crop area by country {year}'!H216)</f>
        <v>0.97305263157894739</v>
      </c>
      <c r="I216" s="59">
        <f>IF(ISERROR('1. Production by country {year}'!I216/'2. Crop area by country {year}'!I216)," ",'1. Production by country {year}'!I216/'2. Crop area by country {year}'!I216)</f>
        <v>1.1556164383561645</v>
      </c>
      <c r="J216" s="59">
        <f>IF(ISERROR('1. Production by country {year}'!J216/'2. Crop area by country {year}'!J216)," ",'1. Production by country {year}'!J216/'2. Crop area by country {year}'!J216)</f>
        <v>1.1556164383561645</v>
      </c>
      <c r="K216" s="59">
        <f>IF(ISERROR('1. Production by country {year}'!K216/'2. Crop area by country {year}'!K216)," ",'1. Production by country {year}'!K216/'2. Crop area by country {year}'!K216)</f>
        <v>1.0943183243446633</v>
      </c>
      <c r="AC216" s="3"/>
    </row>
    <row r="217" spans="1:29">
      <c r="A217" s="58" t="s">
        <v>39</v>
      </c>
      <c r="B217" s="58">
        <v>178</v>
      </c>
      <c r="C217" s="58" t="s">
        <v>16</v>
      </c>
      <c r="D217" s="58">
        <v>201</v>
      </c>
      <c r="E217" s="58" t="s">
        <v>107</v>
      </c>
      <c r="F217" s="58"/>
      <c r="G217" s="59">
        <f>IF(ISERROR('1. Production by country {year}'!G217/'2. Crop area by country {year}'!G217)," ",'1. Production by country {year}'!G217/'2. Crop area by country {year}'!G217)</f>
        <v>0.15984015984015984</v>
      </c>
      <c r="H217" s="59">
        <f>IF(ISERROR('1. Production by country {year}'!H217/'2. Crop area by country {year}'!H217)," ",'1. Production by country {year}'!H217/'2. Crop area by country {year}'!H217)</f>
        <v>0.30445859872611464</v>
      </c>
      <c r="I217" s="59">
        <f>IF(ISERROR('1. Production by country {year}'!I217/'2. Crop area by country {year}'!I217)," ",'1. Production by country {year}'!I217/'2. Crop area by country {year}'!I217)</f>
        <v>0.40954773869346733</v>
      </c>
      <c r="J217" s="59">
        <f>IF(ISERROR('1. Production by country {year}'!J217/'2. Crop area by country {year}'!J217)," ",'1. Production by country {year}'!J217/'2. Crop area by country {year}'!J217)</f>
        <v>0.40954773869346733</v>
      </c>
      <c r="K217" s="59">
        <f>IF(ISERROR('1. Production by country {year}'!K217/'2. Crop area by country {year}'!K217)," ",'1. Production by country {year}'!K217/'2. Crop area by country {year}'!K217)</f>
        <v>0.31113084665482532</v>
      </c>
      <c r="AC217" s="3"/>
    </row>
    <row r="218" spans="1:29">
      <c r="A218" s="58" t="s">
        <v>39</v>
      </c>
      <c r="B218" s="58">
        <v>178</v>
      </c>
      <c r="C218" s="58" t="s">
        <v>17</v>
      </c>
      <c r="D218" s="58">
        <v>56</v>
      </c>
      <c r="E218" s="58" t="s">
        <v>107</v>
      </c>
      <c r="F218" s="58"/>
      <c r="G218" s="59">
        <f>IF(ISERROR('1. Production by country {year}'!G218/'2. Crop area by country {year}'!G218)," ",'1. Production by country {year}'!G218/'2. Crop area by country {year}'!G218)</f>
        <v>0.14875436273919845</v>
      </c>
      <c r="H218" s="59">
        <f>IF(ISERROR('1. Production by country {year}'!H218/'2. Crop area by country {year}'!H218)," ",'1. Production by country {year}'!H218/'2. Crop area by country {year}'!H218)</f>
        <v>1.0339310031774853</v>
      </c>
      <c r="I218" s="59">
        <f>IF(ISERROR('1. Production by country {year}'!I218/'2. Crop area by country {year}'!I218)," ",'1. Production by country {year}'!I218/'2. Crop area by country {year}'!I218)</f>
        <v>0.83207684824902728</v>
      </c>
      <c r="J218" s="59">
        <f>IF(ISERROR('1. Production by country {year}'!J218/'2. Crop area by country {year}'!J218)," ",'1. Production by country {year}'!J218/'2. Crop area by country {year}'!J218)</f>
        <v>0.83207684824902728</v>
      </c>
      <c r="K218" s="59">
        <f>IF(ISERROR('1. Production by country {year}'!K218/'2. Crop area by country {year}'!K218)," ",'1. Production by country {year}'!K218/'2. Crop area by country {year}'!K218)</f>
        <v>0.75282422646477942</v>
      </c>
      <c r="AC218" s="3"/>
    </row>
    <row r="219" spans="1:29">
      <c r="A219" s="58" t="s">
        <v>39</v>
      </c>
      <c r="B219" s="58">
        <v>178</v>
      </c>
      <c r="C219" s="58" t="s">
        <v>18</v>
      </c>
      <c r="D219" s="58">
        <v>79</v>
      </c>
      <c r="E219" s="58" t="s">
        <v>107</v>
      </c>
      <c r="F219" s="58"/>
      <c r="G219" s="59">
        <f>IF(ISERROR('1. Production by country {year}'!G219/'2. Crop area by country {year}'!G219)," ",'1. Production by country {year}'!G219/'2. Crop area by country {year}'!G219)</f>
        <v>0.44612820512820511</v>
      </c>
      <c r="H219" s="59">
        <f>IF(ISERROR('1. Production by country {year}'!H219/'2. Crop area by country {year}'!H219)," ",'1. Production by country {year}'!H219/'2. Crop area by country {year}'!H219)</f>
        <v>0.55450972588428438</v>
      </c>
      <c r="I219" s="59">
        <f>IF(ISERROR('1. Production by country {year}'!I219/'2. Crop area by country {year}'!I219)," ",'1. Production by country {year}'!I219/'2. Crop area by country {year}'!I219)</f>
        <v>0.69316413527078269</v>
      </c>
      <c r="J219" s="59">
        <f>IF(ISERROR('1. Production by country {year}'!J219/'2. Crop area by country {year}'!J219)," ",'1. Production by country {year}'!J219/'2. Crop area by country {year}'!J219)</f>
        <v>0.69316413527078269</v>
      </c>
      <c r="K219" s="59">
        <f>IF(ISERROR('1. Production by country {year}'!K219/'2. Crop area by country {year}'!K219)," ",'1. Production by country {year}'!K219/'2. Crop area by country {year}'!K219)</f>
        <v>0.61996875902525672</v>
      </c>
      <c r="AC219" s="3"/>
    </row>
    <row r="220" spans="1:29">
      <c r="A220" s="58" t="s">
        <v>39</v>
      </c>
      <c r="B220" s="58">
        <v>178</v>
      </c>
      <c r="C220" s="58" t="s">
        <v>19</v>
      </c>
      <c r="D220" s="58">
        <v>197</v>
      </c>
      <c r="E220" s="58" t="s">
        <v>107</v>
      </c>
      <c r="F220" s="58"/>
      <c r="G220" s="59" t="str">
        <f>IF(ISERROR('1. Production by country {year}'!G220/'2. Crop area by country {year}'!G220)," ",'1. Production by country {year}'!G220/'2. Crop area by country {year}'!G220)</f>
        <v xml:space="preserve"> </v>
      </c>
      <c r="H220" s="59" t="str">
        <f>IF(ISERROR('1. Production by country {year}'!H220/'2. Crop area by country {year}'!H220)," ",'1. Production by country {year}'!H220/'2. Crop area by country {year}'!H220)</f>
        <v xml:space="preserve"> </v>
      </c>
      <c r="I220" s="59" t="str">
        <f>IF(ISERROR('1. Production by country {year}'!I220/'2. Crop area by country {year}'!I220)," ",'1. Production by country {year}'!I220/'2. Crop area by country {year}'!I220)</f>
        <v xml:space="preserve"> </v>
      </c>
      <c r="J220" s="59" t="str">
        <f>IF(ISERROR('1. Production by country {year}'!J220/'2. Crop area by country {year}'!J220)," ",'1. Production by country {year}'!J220/'2. Crop area by country {year}'!J220)</f>
        <v xml:space="preserve"> </v>
      </c>
      <c r="K220" s="59" t="str">
        <f>IF(ISERROR('1. Production by country {year}'!K220/'2. Crop area by country {year}'!K220)," ",'1. Production by country {year}'!K220/'2. Crop area by country {year}'!K220)</f>
        <v xml:space="preserve"> </v>
      </c>
      <c r="AC220" s="3"/>
    </row>
    <row r="221" spans="1:29">
      <c r="A221" s="58" t="s">
        <v>39</v>
      </c>
      <c r="B221" s="58">
        <v>178</v>
      </c>
      <c r="C221" s="58" t="s">
        <v>20</v>
      </c>
      <c r="D221" s="58">
        <v>489</v>
      </c>
      <c r="E221" s="58" t="s">
        <v>107</v>
      </c>
      <c r="F221" s="58"/>
      <c r="G221" s="59" t="str">
        <f>IF(ISERROR('1. Production by country {year}'!G221/'2. Crop area by country {year}'!G221)," ",'1. Production by country {year}'!G221/'2. Crop area by country {year}'!G221)</f>
        <v xml:space="preserve"> </v>
      </c>
      <c r="H221" s="59" t="str">
        <f>IF(ISERROR('1. Production by country {year}'!H221/'2. Crop area by country {year}'!H221)," ",'1. Production by country {year}'!H221/'2. Crop area by country {year}'!H221)</f>
        <v xml:space="preserve"> </v>
      </c>
      <c r="I221" s="59" t="str">
        <f>IF(ISERROR('1. Production by country {year}'!I221/'2. Crop area by country {year}'!I221)," ",'1. Production by country {year}'!I221/'2. Crop area by country {year}'!I221)</f>
        <v xml:space="preserve"> </v>
      </c>
      <c r="J221" s="59" t="str">
        <f>IF(ISERROR('1. Production by country {year}'!J221/'2. Crop area by country {year}'!J221)," ",'1. Production by country {year}'!J221/'2. Crop area by country {year}'!J221)</f>
        <v xml:space="preserve"> </v>
      </c>
      <c r="K221" s="59" t="str">
        <f>IF(ISERROR('1. Production by country {year}'!K221/'2. Crop area by country {year}'!K221)," ",'1. Production by country {year}'!K221/'2. Crop area by country {year}'!K221)</f>
        <v xml:space="preserve"> </v>
      </c>
      <c r="AC221" s="3"/>
    </row>
    <row r="222" spans="1:29">
      <c r="A222" s="58" t="s">
        <v>39</v>
      </c>
      <c r="B222" s="58">
        <v>178</v>
      </c>
      <c r="C222" s="58" t="s">
        <v>21</v>
      </c>
      <c r="D222" s="58">
        <v>27</v>
      </c>
      <c r="E222" s="58" t="s">
        <v>107</v>
      </c>
      <c r="F222" s="58"/>
      <c r="G222" s="59" t="str">
        <f>IF(ISERROR('1. Production by country {year}'!G222/'2. Crop area by country {year}'!G222)," ",'1. Production by country {year}'!G222/'2. Crop area by country {year}'!G222)</f>
        <v xml:space="preserve"> </v>
      </c>
      <c r="H222" s="59" t="str">
        <f>IF(ISERROR('1. Production by country {year}'!H222/'2. Crop area by country {year}'!H222)," ",'1. Production by country {year}'!H222/'2. Crop area by country {year}'!H222)</f>
        <v xml:space="preserve"> </v>
      </c>
      <c r="I222" s="59" t="str">
        <f>IF(ISERROR('1. Production by country {year}'!I222/'2. Crop area by country {year}'!I222)," ",'1. Production by country {year}'!I222/'2. Crop area by country {year}'!I222)</f>
        <v xml:space="preserve"> </v>
      </c>
      <c r="J222" s="59" t="str">
        <f>IF(ISERROR('1. Production by country {year}'!J222/'2. Crop area by country {year}'!J222)," ",'1. Production by country {year}'!J222/'2. Crop area by country {year}'!J222)</f>
        <v xml:space="preserve"> </v>
      </c>
      <c r="K222" s="59" t="str">
        <f>IF(ISERROR('1. Production by country {year}'!K222/'2. Crop area by country {year}'!K222)," ",'1. Production by country {year}'!K222/'2. Crop area by country {year}'!K222)</f>
        <v xml:space="preserve"> </v>
      </c>
      <c r="AC222" s="3"/>
    </row>
    <row r="223" spans="1:29">
      <c r="A223" s="58" t="s">
        <v>39</v>
      </c>
      <c r="B223" s="58">
        <v>178</v>
      </c>
      <c r="C223" s="58" t="s">
        <v>22</v>
      </c>
      <c r="D223" s="58">
        <v>83</v>
      </c>
      <c r="E223" s="58" t="s">
        <v>107</v>
      </c>
      <c r="F223" s="58"/>
      <c r="G223" s="59">
        <f>IF(ISERROR('1. Production by country {year}'!G223/'2. Crop area by country {year}'!G223)," ",'1. Production by country {year}'!G223/'2. Crop area by country {year}'!G223)</f>
        <v>0.51214583062604468</v>
      </c>
      <c r="H223" s="59">
        <f>IF(ISERROR('1. Production by country {year}'!H223/'2. Crop area by country {year}'!H223)," ",'1. Production by country {year}'!H223/'2. Crop area by country {year}'!H223)</f>
        <v>0.78909508403525119</v>
      </c>
      <c r="I223" s="59">
        <f>IF(ISERROR('1. Production by country {year}'!I223/'2. Crop area by country {year}'!I223)," ",'1. Production by country {year}'!I223/'2. Crop area by country {year}'!I223)</f>
        <v>1.0693014361508471</v>
      </c>
      <c r="J223" s="59">
        <f>IF(ISERROR('1. Production by country {year}'!J223/'2. Crop area by country {year}'!J223)," ",'1. Production by country {year}'!J223/'2. Crop area by country {year}'!J223)</f>
        <v>1.0693014361508471</v>
      </c>
      <c r="K223" s="59">
        <f>IF(ISERROR('1. Production by country {year}'!K223/'2. Crop area by country {year}'!K223)," ",'1. Production by country {year}'!K223/'2. Crop area by country {year}'!K223)</f>
        <v>0.87940727270011498</v>
      </c>
      <c r="AC223" s="3"/>
    </row>
    <row r="224" spans="1:29">
      <c r="A224" s="58" t="s">
        <v>39</v>
      </c>
      <c r="B224" s="58">
        <v>178</v>
      </c>
      <c r="C224" s="58" t="s">
        <v>23</v>
      </c>
      <c r="D224" s="58">
        <v>122</v>
      </c>
      <c r="E224" s="58" t="s">
        <v>107</v>
      </c>
      <c r="F224" s="58"/>
      <c r="G224" s="59" t="str">
        <f>IF(ISERROR('1. Production by country {year}'!G224/'2. Crop area by country {year}'!G224)," ",'1. Production by country {year}'!G224/'2. Crop area by country {year}'!G224)</f>
        <v xml:space="preserve"> </v>
      </c>
      <c r="H224" s="59" t="str">
        <f>IF(ISERROR('1. Production by country {year}'!H224/'2. Crop area by country {year}'!H224)," ",'1. Production by country {year}'!H224/'2. Crop area by country {year}'!H224)</f>
        <v xml:space="preserve"> </v>
      </c>
      <c r="I224" s="59" t="str">
        <f>IF(ISERROR('1. Production by country {year}'!I224/'2. Crop area by country {year}'!I224)," ",'1. Production by country {year}'!I224/'2. Crop area by country {year}'!I224)</f>
        <v xml:space="preserve"> </v>
      </c>
      <c r="J224" s="59" t="str">
        <f>IF(ISERROR('1. Production by country {year}'!J224/'2. Crop area by country {year}'!J224)," ",'1. Production by country {year}'!J224/'2. Crop area by country {year}'!J224)</f>
        <v xml:space="preserve"> </v>
      </c>
      <c r="K224" s="59" t="str">
        <f>IF(ISERROR('1. Production by country {year}'!K224/'2. Crop area by country {year}'!K224)," ",'1. Production by country {year}'!K224/'2. Crop area by country {year}'!K224)</f>
        <v xml:space="preserve"> </v>
      </c>
      <c r="AC224" s="3"/>
    </row>
    <row r="225" spans="1:29">
      <c r="A225" s="58" t="s">
        <v>39</v>
      </c>
      <c r="B225" s="58">
        <v>178</v>
      </c>
      <c r="C225" s="58" t="s">
        <v>24</v>
      </c>
      <c r="D225" s="58">
        <v>15</v>
      </c>
      <c r="E225" s="58" t="s">
        <v>107</v>
      </c>
      <c r="F225" s="58"/>
      <c r="G225" s="59">
        <f>IF(ISERROR('1. Production by country {year}'!G225/'2. Crop area by country {year}'!G225)," ",'1. Production by country {year}'!G225/'2. Crop area by country {year}'!G225)</f>
        <v>4.4429752066115699E-2</v>
      </c>
      <c r="H225" s="59">
        <f>IF(ISERROR('1. Production by country {year}'!H225/'2. Crop area by country {year}'!H225)," ",'1. Production by country {year}'!H225/'2. Crop area by country {year}'!H225)</f>
        <v>1.10062893081761</v>
      </c>
      <c r="I225" s="59">
        <f>IF(ISERROR('1. Production by country {year}'!I225/'2. Crop area by country {year}'!I225)," ",'1. Production by country {year}'!I225/'2. Crop area by country {year}'!I225)</f>
        <v>0.78221113881961757</v>
      </c>
      <c r="J225" s="59">
        <f>IF(ISERROR('1. Production by country {year}'!J225/'2. Crop area by country {year}'!J225)," ",'1. Production by country {year}'!J225/'2. Crop area by country {year}'!J225)</f>
        <v>0.78221113881961757</v>
      </c>
      <c r="K225" s="59">
        <f>IF(ISERROR('1. Production by country {year}'!K225/'2. Crop area by country {year}'!K225)," ",'1. Production by country {year}'!K225/'2. Crop area by country {year}'!K225)</f>
        <v>0.69500593061184146</v>
      </c>
      <c r="AC225" s="3"/>
    </row>
    <row r="226" spans="1:29">
      <c r="A226" s="58" t="s">
        <v>39</v>
      </c>
      <c r="B226" s="58">
        <v>178</v>
      </c>
      <c r="C226" s="58" t="s">
        <v>25</v>
      </c>
      <c r="D226" s="58">
        <v>137</v>
      </c>
      <c r="E226" s="58" t="s">
        <v>107</v>
      </c>
      <c r="F226" s="58"/>
      <c r="G226" s="59" t="str">
        <f>IF(ISERROR('1. Production by country {year}'!G226/'2. Crop area by country {year}'!G226)," ",'1. Production by country {year}'!G226/'2. Crop area by country {year}'!G226)</f>
        <v xml:space="preserve"> </v>
      </c>
      <c r="H226" s="59" t="str">
        <f>IF(ISERROR('1. Production by country {year}'!H226/'2. Crop area by country {year}'!H226)," ",'1. Production by country {year}'!H226/'2. Crop area by country {year}'!H226)</f>
        <v xml:space="preserve"> </v>
      </c>
      <c r="I226" s="59" t="str">
        <f>IF(ISERROR('1. Production by country {year}'!I226/'2. Crop area by country {year}'!I226)," ",'1. Production by country {year}'!I226/'2. Crop area by country {year}'!I226)</f>
        <v xml:space="preserve"> </v>
      </c>
      <c r="J226" s="59" t="str">
        <f>IF(ISERROR('1. Production by country {year}'!J226/'2. Crop area by country {year}'!J226)," ",'1. Production by country {year}'!J226/'2. Crop area by country {year}'!J226)</f>
        <v xml:space="preserve"> </v>
      </c>
      <c r="K226" s="59" t="str">
        <f>IF(ISERROR('1. Production by country {year}'!K226/'2. Crop area by country {year}'!K226)," ",'1. Production by country {year}'!K226/'2. Crop area by country {year}'!K226)</f>
        <v xml:space="preserve"> </v>
      </c>
      <c r="AC226" s="3"/>
    </row>
    <row r="227" spans="1:29">
      <c r="A227" s="58" t="s">
        <v>40</v>
      </c>
      <c r="B227" s="58">
        <v>238</v>
      </c>
      <c r="C227" s="58" t="s">
        <v>7</v>
      </c>
      <c r="D227" s="58">
        <v>486</v>
      </c>
      <c r="E227" s="58" t="s">
        <v>107</v>
      </c>
      <c r="F227" s="58"/>
      <c r="G227" s="59">
        <f>IF(ISERROR('1. Production by country {year}'!G227/'2. Crop area by country {year}'!G227)," ",'1. Production by country {year}'!G227/'2. Crop area by country {year}'!G227)</f>
        <v>7.5243754892890182</v>
      </c>
      <c r="H227" s="59">
        <f>IF(ISERROR('1. Production by country {year}'!H227/'2. Crop area by country {year}'!H227)," ",'1. Production by country {year}'!H227/'2. Crop area by country {year}'!H227)</f>
        <v>7.598066666666667</v>
      </c>
      <c r="I227" s="59">
        <f>IF(ISERROR('1. Production by country {year}'!I227/'2. Crop area by country {year}'!I227)," ",'1. Production by country {year}'!I227/'2. Crop area by country {year}'!I227)</f>
        <v>7.1428571428571432</v>
      </c>
      <c r="J227" s="59">
        <f>IF(ISERROR('1. Production by country {year}'!J227/'2. Crop area by country {year}'!J227)," ",'1. Production by country {year}'!J227/'2. Crop area by country {year}'!J227)</f>
        <v>6.6211575530080147</v>
      </c>
      <c r="K227" s="59">
        <f>IF(ISERROR('1. Production by country {year}'!K227/'2. Crop area by country {year}'!K227)," ",'1. Production by country {year}'!K227/'2. Crop area by country {year}'!K227)</f>
        <v>7.1715913378103071</v>
      </c>
      <c r="AC227" s="3"/>
    </row>
    <row r="228" spans="1:29">
      <c r="A228" s="58" t="s">
        <v>40</v>
      </c>
      <c r="B228" s="58">
        <v>238</v>
      </c>
      <c r="C228" s="58" t="s">
        <v>10</v>
      </c>
      <c r="D228" s="58">
        <v>176</v>
      </c>
      <c r="E228" s="58" t="s">
        <v>107</v>
      </c>
      <c r="F228" s="58"/>
      <c r="G228" s="59">
        <f>IF(ISERROR('1. Production by country {year}'!G228/'2. Crop area by country {year}'!G228)," ",'1. Production by country {year}'!G228/'2. Crop area by country {year}'!G228)</f>
        <v>0.66390041493775931</v>
      </c>
      <c r="H228" s="59">
        <f>IF(ISERROR('1. Production by country {year}'!H228/'2. Crop area by country {year}'!H228)," ",'1. Production by country {year}'!H228/'2. Crop area by country {year}'!H228)</f>
        <v>0.84565054036056619</v>
      </c>
      <c r="I228" s="59">
        <f>IF(ISERROR('1. Production by country {year}'!I228/'2. Crop area by country {year}'!I228)," ",'1. Production by country {year}'!I228/'2. Crop area by country {year}'!I228)</f>
        <v>0.99705852066422807</v>
      </c>
      <c r="J228" s="59">
        <f>IF(ISERROR('1. Production by country {year}'!J228/'2. Crop area by country {year}'!J228)," ",'1. Production by country {year}'!J228/'2. Crop area by country {year}'!J228)</f>
        <v>1.0431442361288148</v>
      </c>
      <c r="K228" s="59">
        <f>IF(ISERROR('1. Production by country {year}'!K228/'2. Crop area by country {year}'!K228)," ",'1. Production by country {year}'!K228/'2. Crop area by country {year}'!K228)</f>
        <v>0.88721396849479395</v>
      </c>
      <c r="AC228" s="3"/>
    </row>
    <row r="229" spans="1:29">
      <c r="A229" s="58" t="s">
        <v>40</v>
      </c>
      <c r="B229" s="58">
        <v>238</v>
      </c>
      <c r="C229" s="58" t="s">
        <v>12</v>
      </c>
      <c r="D229" s="58">
        <v>125</v>
      </c>
      <c r="E229" s="58" t="s">
        <v>107</v>
      </c>
      <c r="F229" s="58"/>
      <c r="G229" s="59" t="str">
        <f>IF(ISERROR('1. Production by country {year}'!G229/'2. Crop area by country {year}'!G229)," ",'1. Production by country {year}'!G229/'2. Crop area by country {year}'!G229)</f>
        <v xml:space="preserve"> </v>
      </c>
      <c r="H229" s="59" t="str">
        <f>IF(ISERROR('1. Production by country {year}'!H229/'2. Crop area by country {year}'!H229)," ",'1. Production by country {year}'!H229/'2. Crop area by country {year}'!H229)</f>
        <v xml:space="preserve"> </v>
      </c>
      <c r="I229" s="59" t="str">
        <f>IF(ISERROR('1. Production by country {year}'!I229/'2. Crop area by country {year}'!I229)," ",'1. Production by country {year}'!I229/'2. Crop area by country {year}'!I229)</f>
        <v xml:space="preserve"> </v>
      </c>
      <c r="J229" s="59" t="str">
        <f>IF(ISERROR('1. Production by country {year}'!J229/'2. Crop area by country {year}'!J229)," ",'1. Production by country {year}'!J229/'2. Crop area by country {year}'!J229)</f>
        <v xml:space="preserve"> </v>
      </c>
      <c r="K229" s="59" t="str">
        <f>IF(ISERROR('1. Production by country {year}'!K229/'2. Crop area by country {year}'!K229)," ",'1. Production by country {year}'!K229/'2. Crop area by country {year}'!K229)</f>
        <v xml:space="preserve"> </v>
      </c>
      <c r="AC229" s="3"/>
    </row>
    <row r="230" spans="1:29">
      <c r="A230" s="58" t="s">
        <v>40</v>
      </c>
      <c r="B230" s="58">
        <v>238</v>
      </c>
      <c r="C230" s="58" t="s">
        <v>13</v>
      </c>
      <c r="D230" s="58">
        <v>191</v>
      </c>
      <c r="E230" s="58" t="s">
        <v>107</v>
      </c>
      <c r="F230" s="58"/>
      <c r="G230" s="59">
        <f>IF(ISERROR('1. Production by country {year}'!G230/'2. Crop area by country {year}'!G230)," ",'1. Production by country {year}'!G230/'2. Crop area by country {year}'!G230)</f>
        <v>1.0257553548631142</v>
      </c>
      <c r="H230" s="59">
        <f>IF(ISERROR('1. Production by country {year}'!H230/'2. Crop area by country {year}'!H230)," ",'1. Production by country {year}'!H230/'2. Crop area by country {year}'!H230)</f>
        <v>1.0476396579257645</v>
      </c>
      <c r="I230" s="59">
        <f>IF(ISERROR('1. Production by country {year}'!I230/'2. Crop area by country {year}'!I230)," ",'1. Production by country {year}'!I230/'2. Crop area by country {year}'!I230)</f>
        <v>1.2689362510371578</v>
      </c>
      <c r="J230" s="59">
        <f>IF(ISERROR('1. Production by country {year}'!J230/'2. Crop area by country {year}'!J230)," ",'1. Production by country {year}'!J230/'2. Crop area by country {year}'!J230)</f>
        <v>1.2647220936128933</v>
      </c>
      <c r="K230" s="59">
        <f>IF(ISERROR('1. Production by country {year}'!K230/'2. Crop area by country {year}'!K230)," ",'1. Production by country {year}'!K230/'2. Crop area by country {year}'!K230)</f>
        <v>1.1535271340918567</v>
      </c>
      <c r="AC230" s="3"/>
    </row>
    <row r="231" spans="1:29">
      <c r="A231" s="58" t="s">
        <v>40</v>
      </c>
      <c r="B231" s="58">
        <v>238</v>
      </c>
      <c r="C231" s="58" t="s">
        <v>14</v>
      </c>
      <c r="D231" s="58">
        <v>195</v>
      </c>
      <c r="E231" s="58" t="s">
        <v>107</v>
      </c>
      <c r="F231" s="58"/>
      <c r="G231" s="59" t="str">
        <f>IF(ISERROR('1. Production by country {year}'!G231/'2. Crop area by country {year}'!G231)," ",'1. Production by country {year}'!G231/'2. Crop area by country {year}'!G231)</f>
        <v xml:space="preserve"> </v>
      </c>
      <c r="H231" s="59" t="str">
        <f>IF(ISERROR('1. Production by country {year}'!H231/'2. Crop area by country {year}'!H231)," ",'1. Production by country {year}'!H231/'2. Crop area by country {year}'!H231)</f>
        <v xml:space="preserve"> </v>
      </c>
      <c r="I231" s="59" t="str">
        <f>IF(ISERROR('1. Production by country {year}'!I231/'2. Crop area by country {year}'!I231)," ",'1. Production by country {year}'!I231/'2. Crop area by country {year}'!I231)</f>
        <v xml:space="preserve"> </v>
      </c>
      <c r="J231" s="59" t="str">
        <f>IF(ISERROR('1. Production by country {year}'!J231/'2. Crop area by country {year}'!J231)," ",'1. Production by country {year}'!J231/'2. Crop area by country {year}'!J231)</f>
        <v xml:space="preserve"> </v>
      </c>
      <c r="K231" s="59" t="str">
        <f>IF(ISERROR('1. Production by country {year}'!K231/'2. Crop area by country {year}'!K231)," ",'1. Production by country {year}'!K231/'2. Crop area by country {year}'!K231)</f>
        <v xml:space="preserve"> </v>
      </c>
      <c r="AC231" s="3"/>
    </row>
    <row r="232" spans="1:29">
      <c r="A232" s="58" t="s">
        <v>40</v>
      </c>
      <c r="B232" s="58">
        <v>238</v>
      </c>
      <c r="C232" s="58" t="s">
        <v>15</v>
      </c>
      <c r="D232" s="58">
        <v>242</v>
      </c>
      <c r="E232" s="58" t="s">
        <v>107</v>
      </c>
      <c r="F232" s="58"/>
      <c r="G232" s="59">
        <f>IF(ISERROR('1. Production by country {year}'!G232/'2. Crop area by country {year}'!G232)," ",'1. Production by country {year}'!G232/'2. Crop area by country {year}'!G232)</f>
        <v>0.96283974286680951</v>
      </c>
      <c r="H232" s="59">
        <f>IF(ISERROR('1. Production by country {year}'!H232/'2. Crop area by country {year}'!H232)," ",'1. Production by country {year}'!H232/'2. Crop area by country {year}'!H232)</f>
        <v>1.2281781318915843</v>
      </c>
      <c r="I232" s="59">
        <f>IF(ISERROR('1. Production by country {year}'!I232/'2. Crop area by country {year}'!I232)," ",'1. Production by country {year}'!I232/'2. Crop area by country {year}'!I232)</f>
        <v>1.3758551958196412</v>
      </c>
      <c r="J232" s="59">
        <f>IF(ISERROR('1. Production by country {year}'!J232/'2. Crop area by country {year}'!J232)," ",'1. Production by country {year}'!J232/'2. Crop area by country {year}'!J232)</f>
        <v>1.1116224687795413</v>
      </c>
      <c r="K232" s="59">
        <f>IF(ISERROR('1. Production by country {year}'!K232/'2. Crop area by country {year}'!K232)," ",'1. Production by country {year}'!K232/'2. Crop area by country {year}'!K232)</f>
        <v>1.1670475352362568</v>
      </c>
      <c r="AC232" s="3"/>
    </row>
    <row r="233" spans="1:29">
      <c r="A233" s="58" t="s">
        <v>40</v>
      </c>
      <c r="B233" s="58">
        <v>238</v>
      </c>
      <c r="C233" s="58" t="s">
        <v>16</v>
      </c>
      <c r="D233" s="58">
        <v>201</v>
      </c>
      <c r="E233" s="58" t="s">
        <v>107</v>
      </c>
      <c r="F233" s="58"/>
      <c r="G233" s="59">
        <f>IF(ISERROR('1. Production by country {year}'!G233/'2. Crop area by country {year}'!G233)," ",'1. Production by country {year}'!G233/'2. Crop area by country {year}'!G233)</f>
        <v>0.6573325724957203</v>
      </c>
      <c r="H233" s="59">
        <f>IF(ISERROR('1. Production by country {year}'!H233/'2. Crop area by country {year}'!H233)," ",'1. Production by country {year}'!H233/'2. Crop area by country {year}'!H233)</f>
        <v>0.67852052535485008</v>
      </c>
      <c r="I233" s="59">
        <f>IF(ISERROR('1. Production by country {year}'!I233/'2. Crop area by country {year}'!I233)," ",'1. Production by country {year}'!I233/'2. Crop area by country {year}'!I233)</f>
        <v>0.83507362784471217</v>
      </c>
      <c r="J233" s="59">
        <f>IF(ISERROR('1. Production by country {year}'!J233/'2. Crop area by country {year}'!J233)," ",'1. Production by country {year}'!J233/'2. Crop area by country {year}'!J233)</f>
        <v>0.87596343597572324</v>
      </c>
      <c r="K233" s="59">
        <f>IF(ISERROR('1. Production by country {year}'!K233/'2. Crop area by country {year}'!K233)," ",'1. Production by country {year}'!K233/'2. Crop area by country {year}'!K233)</f>
        <v>0.76760804317061415</v>
      </c>
      <c r="AC233" s="3"/>
    </row>
    <row r="234" spans="1:29">
      <c r="A234" s="58" t="s">
        <v>40</v>
      </c>
      <c r="B234" s="58">
        <v>238</v>
      </c>
      <c r="C234" s="58" t="s">
        <v>17</v>
      </c>
      <c r="D234" s="58">
        <v>56</v>
      </c>
      <c r="E234" s="58" t="s">
        <v>107</v>
      </c>
      <c r="F234" s="58"/>
      <c r="G234" s="59">
        <f>IF(ISERROR('1. Production by country {year}'!G234/'2. Crop area by country {year}'!G234)," ",'1. Production by country {year}'!G234/'2. Crop area by country {year}'!G234)</f>
        <v>2.0059683659681609</v>
      </c>
      <c r="H234" s="59">
        <f>IF(ISERROR('1. Production by country {year}'!H234/'2. Crop area by country {year}'!H234)," ",'1. Production by country {year}'!H234/'2. Crop area by country {year}'!H234)</f>
        <v>2.6404324678515847</v>
      </c>
      <c r="I234" s="59">
        <f>IF(ISERROR('1. Production by country {year}'!I234/'2. Crop area by country {year}'!I234)," ",'1. Production by country {year}'!I234/'2. Crop area by country {year}'!I234)</f>
        <v>1.969165935880443</v>
      </c>
      <c r="J234" s="59">
        <f>IF(ISERROR('1. Production by country {year}'!J234/'2. Crop area by country {year}'!J234)," ",'1. Production by country {year}'!J234/'2. Crop area by country {year}'!J234)</f>
        <v>2.1367339052127177</v>
      </c>
      <c r="K234" s="59">
        <f>IF(ISERROR('1. Production by country {year}'!K234/'2. Crop area by country {year}'!K234)," ",'1. Production by country {year}'!K234/'2. Crop area by country {year}'!K234)</f>
        <v>2.1698481338904272</v>
      </c>
      <c r="AC234" s="3"/>
    </row>
    <row r="235" spans="1:29">
      <c r="A235" s="58" t="s">
        <v>40</v>
      </c>
      <c r="B235" s="58">
        <v>238</v>
      </c>
      <c r="C235" s="58" t="s">
        <v>18</v>
      </c>
      <c r="D235" s="58">
        <v>79</v>
      </c>
      <c r="E235" s="58" t="s">
        <v>107</v>
      </c>
      <c r="F235" s="58"/>
      <c r="G235" s="59">
        <f>IF(ISERROR('1. Production by country {year}'!G235/'2. Crop area by country {year}'!G235)," ",'1. Production by country {year}'!G235/'2. Crop area by country {year}'!G235)</f>
        <v>1.186267134737546</v>
      </c>
      <c r="H235" s="59">
        <f>IF(ISERROR('1. Production by country {year}'!H235/'2. Crop area by country {year}'!H235)," ",'1. Production by country {year}'!H235/'2. Crop area by country {year}'!H235)</f>
        <v>1.2792849707271783</v>
      </c>
      <c r="I235" s="59">
        <f>IF(ISERROR('1. Production by country {year}'!I235/'2. Crop area by country {year}'!I235)," ",'1. Production by country {year}'!I235/'2. Crop area by country {year}'!I235)</f>
        <v>1.0612983596740735</v>
      </c>
      <c r="J235" s="59">
        <f>IF(ISERROR('1. Production by country {year}'!J235/'2. Crop area by country {year}'!J235)," ",'1. Production by country {year}'!J235/'2. Crop area by country {year}'!J235)</f>
        <v>1.2132427342035925</v>
      </c>
      <c r="K235" s="59">
        <f>IF(ISERROR('1. Production by country {year}'!K235/'2. Crop area by country {year}'!K235)," ",'1. Production by country {year}'!K235/'2. Crop area by country {year}'!K235)</f>
        <v>1.1865279271984628</v>
      </c>
      <c r="AC235" s="3"/>
    </row>
    <row r="236" spans="1:29">
      <c r="A236" s="58" t="s">
        <v>40</v>
      </c>
      <c r="B236" s="58">
        <v>238</v>
      </c>
      <c r="C236" s="58" t="s">
        <v>19</v>
      </c>
      <c r="D236" s="58">
        <v>197</v>
      </c>
      <c r="E236" s="58" t="s">
        <v>107</v>
      </c>
      <c r="F236" s="58"/>
      <c r="G236" s="59" t="str">
        <f>IF(ISERROR('1. Production by country {year}'!G236/'2. Crop area by country {year}'!G236)," ",'1. Production by country {year}'!G236/'2. Crop area by country {year}'!G236)</f>
        <v xml:space="preserve"> </v>
      </c>
      <c r="H236" s="59" t="str">
        <f>IF(ISERROR('1. Production by country {year}'!H236/'2. Crop area by country {year}'!H236)," ",'1. Production by country {year}'!H236/'2. Crop area by country {year}'!H236)</f>
        <v xml:space="preserve"> </v>
      </c>
      <c r="I236" s="59" t="str">
        <f>IF(ISERROR('1. Production by country {year}'!I236/'2. Crop area by country {year}'!I236)," ",'1. Production by country {year}'!I236/'2. Crop area by country {year}'!I236)</f>
        <v xml:space="preserve"> </v>
      </c>
      <c r="J236" s="59" t="str">
        <f>IF(ISERROR('1. Production by country {year}'!J236/'2. Crop area by country {year}'!J236)," ",'1. Production by country {year}'!J236/'2. Crop area by country {year}'!J236)</f>
        <v xml:space="preserve"> </v>
      </c>
      <c r="K236" s="59" t="str">
        <f>IF(ISERROR('1. Production by country {year}'!K236/'2. Crop area by country {year}'!K236)," ",'1. Production by country {year}'!K236/'2. Crop area by country {year}'!K236)</f>
        <v xml:space="preserve"> </v>
      </c>
      <c r="AC236" s="3"/>
    </row>
    <row r="237" spans="1:29">
      <c r="A237" s="58" t="s">
        <v>40</v>
      </c>
      <c r="B237" s="58">
        <v>238</v>
      </c>
      <c r="C237" s="58" t="s">
        <v>20</v>
      </c>
      <c r="D237" s="58">
        <v>489</v>
      </c>
      <c r="E237" s="58" t="s">
        <v>107</v>
      </c>
      <c r="F237" s="58"/>
      <c r="G237" s="59" t="str">
        <f>IF(ISERROR('1. Production by country {year}'!G237/'2. Crop area by country {year}'!G237)," ",'1. Production by country {year}'!G237/'2. Crop area by country {year}'!G237)</f>
        <v xml:space="preserve"> </v>
      </c>
      <c r="H237" s="59" t="str">
        <f>IF(ISERROR('1. Production by country {year}'!H237/'2. Crop area by country {year}'!H237)," ",'1. Production by country {year}'!H237/'2. Crop area by country {year}'!H237)</f>
        <v xml:space="preserve"> </v>
      </c>
      <c r="I237" s="59" t="str">
        <f>IF(ISERROR('1. Production by country {year}'!I237/'2. Crop area by country {year}'!I237)," ",'1. Production by country {year}'!I237/'2. Crop area by country {year}'!I237)</f>
        <v xml:space="preserve"> </v>
      </c>
      <c r="J237" s="59" t="str">
        <f>IF(ISERROR('1. Production by country {year}'!J237/'2. Crop area by country {year}'!J237)," ",'1. Production by country {year}'!J237/'2. Crop area by country {year}'!J237)</f>
        <v xml:space="preserve"> </v>
      </c>
      <c r="K237" s="59" t="str">
        <f>IF(ISERROR('1. Production by country {year}'!K237/'2. Crop area by country {year}'!K237)," ",'1. Production by country {year}'!K237/'2. Crop area by country {year}'!K237)</f>
        <v xml:space="preserve"> </v>
      </c>
      <c r="AC237" s="3"/>
    </row>
    <row r="238" spans="1:29">
      <c r="A238" s="58" t="s">
        <v>40</v>
      </c>
      <c r="B238" s="58">
        <v>238</v>
      </c>
      <c r="C238" s="58" t="s">
        <v>21</v>
      </c>
      <c r="D238" s="58">
        <v>27</v>
      </c>
      <c r="E238" s="58" t="s">
        <v>107</v>
      </c>
      <c r="F238" s="58"/>
      <c r="G238" s="59">
        <f>IF(ISERROR('1. Production by country {year}'!G238/'2. Crop area by country {year}'!G238)," ",'1. Production by country {year}'!G238/'2. Crop area by country {year}'!G238)</f>
        <v>1.8016343534689954</v>
      </c>
      <c r="H238" s="59">
        <f>IF(ISERROR('1. Production by country {year}'!H238/'2. Crop area by country {year}'!H238)," ",'1. Production by country {year}'!H238/'2. Crop area by country {year}'!H238)</f>
        <v>1.8688677776047344</v>
      </c>
      <c r="I238" s="59">
        <f>IF(ISERROR('1. Production by country {year}'!I238/'2. Crop area by country {year}'!I238)," ",'1. Production by country {year}'!I238/'2. Crop area by country {year}'!I238)</f>
        <v>1.8432786885245902</v>
      </c>
      <c r="J238" s="59">
        <f>IF(ISERROR('1. Production by country {year}'!J238/'2. Crop area by country {year}'!J238)," ",'1. Production by country {year}'!J238/'2. Crop area by country {year}'!J238)</f>
        <v>1.8795384615384616</v>
      </c>
      <c r="K238" s="59">
        <f>IF(ISERROR('1. Production by country {year}'!K238/'2. Crop area by country {year}'!K238)," ",'1. Production by country {year}'!K238/'2. Crop area by country {year}'!K238)</f>
        <v>1.8551098797304955</v>
      </c>
      <c r="AC238" s="3"/>
    </row>
    <row r="239" spans="1:29">
      <c r="A239" s="58" t="s">
        <v>40</v>
      </c>
      <c r="B239" s="58">
        <v>238</v>
      </c>
      <c r="C239" s="58" t="s">
        <v>22</v>
      </c>
      <c r="D239" s="58">
        <v>83</v>
      </c>
      <c r="E239" s="58" t="s">
        <v>107</v>
      </c>
      <c r="F239" s="58"/>
      <c r="G239" s="59">
        <f>IF(ISERROR('1. Production by country {year}'!G239/'2. Crop area by country {year}'!G239)," ",'1. Production by country {year}'!G239/'2. Crop area by country {year}'!G239)</f>
        <v>1.4550087820000741</v>
      </c>
      <c r="H239" s="59">
        <f>IF(ISERROR('1. Production by country {year}'!H239/'2. Crop area by country {year}'!H239)," ",'1. Production by country {year}'!H239/'2. Crop area by country {year}'!H239)</f>
        <v>1.5755658790112188</v>
      </c>
      <c r="I239" s="59">
        <f>IF(ISERROR('1. Production by country {year}'!I239/'2. Crop area by country {year}'!I239)," ",'1. Production by country {year}'!I239/'2. Crop area by country {year}'!I239)</f>
        <v>1.4843763444825508</v>
      </c>
      <c r="J239" s="59">
        <f>IF(ISERROR('1. Production by country {year}'!J239/'2. Crop area by country {year}'!J239)," ",'1. Production by country {year}'!J239/'2. Crop area by country {year}'!J239)</f>
        <v>1.5102609196908845</v>
      </c>
      <c r="K239" s="59">
        <f>IF(ISERROR('1. Production by country {year}'!K239/'2. Crop area by country {year}'!K239)," ",'1. Production by country {year}'!K239/'2. Crop area by country {year}'!K239)</f>
        <v>1.5059815737719069</v>
      </c>
      <c r="AC239" s="3"/>
    </row>
    <row r="240" spans="1:29">
      <c r="A240" s="58" t="s">
        <v>40</v>
      </c>
      <c r="B240" s="58">
        <v>238</v>
      </c>
      <c r="C240" s="58" t="s">
        <v>23</v>
      </c>
      <c r="D240" s="58">
        <v>122</v>
      </c>
      <c r="E240" s="58" t="s">
        <v>107</v>
      </c>
      <c r="F240" s="58"/>
      <c r="G240" s="59">
        <f>IF(ISERROR('1. Production by country {year}'!G240/'2. Crop area by country {year}'!G240)," ",'1. Production by country {year}'!G240/'2. Crop area by country {year}'!G240)</f>
        <v>8.1250571422892683</v>
      </c>
      <c r="H240" s="59">
        <f>IF(ISERROR('1. Production by country {year}'!H240/'2. Crop area by country {year}'!H240)," ",'1. Production by country {year}'!H240/'2. Crop area by country {year}'!H240)</f>
        <v>7.2931797719087639</v>
      </c>
      <c r="I240" s="59">
        <f>IF(ISERROR('1. Production by country {year}'!I240/'2. Crop area by country {year}'!I240)," ",'1. Production by country {year}'!I240/'2. Crop area by country {year}'!I240)</f>
        <v>7.2933165763163323</v>
      </c>
      <c r="J240" s="59">
        <f>IF(ISERROR('1. Production by country {year}'!J240/'2. Crop area by country {year}'!J240)," ",'1. Production by country {year}'!J240/'2. Crop area by country {year}'!J240)</f>
        <v>8.4429744379229614</v>
      </c>
      <c r="K240" s="59">
        <f>IF(ISERROR('1. Production by country {year}'!K240/'2. Crop area by country {year}'!K240)," ",'1. Production by country {year}'!K240/'2. Crop area by country {year}'!K240)</f>
        <v>7.811025381451385</v>
      </c>
      <c r="AC240" s="3"/>
    </row>
    <row r="241" spans="1:29">
      <c r="A241" s="58" t="s">
        <v>40</v>
      </c>
      <c r="B241" s="58">
        <v>238</v>
      </c>
      <c r="C241" s="58" t="s">
        <v>24</v>
      </c>
      <c r="D241" s="58">
        <v>15</v>
      </c>
      <c r="E241" s="58" t="s">
        <v>107</v>
      </c>
      <c r="F241" s="58"/>
      <c r="G241" s="59">
        <f>IF(ISERROR('1. Production by country {year}'!G241/'2. Crop area by country {year}'!G241)," ",'1. Production by country {year}'!G241/'2. Crop area by country {year}'!G241)</f>
        <v>1.4691610569421536</v>
      </c>
      <c r="H241" s="59">
        <f>IF(ISERROR('1. Production by country {year}'!H241/'2. Crop area by country {year}'!H241)," ",'1. Production by country {year}'!H241/'2. Crop area by country {year}'!H241)</f>
        <v>1.9040642942296888</v>
      </c>
      <c r="I241" s="59">
        <f>IF(ISERROR('1. Production by country {year}'!I241/'2. Crop area by country {year}'!I241)," ",'1. Production by country {year}'!I241/'2. Crop area by country {year}'!I241)</f>
        <v>1.5055766369476706</v>
      </c>
      <c r="J241" s="59">
        <f>IF(ISERROR('1. Production by country {year}'!J241/'2. Crop area by country {year}'!J241)," ",'1. Production by country {year}'!J241/'2. Crop area by country {year}'!J241)</f>
        <v>1.728806873495756</v>
      </c>
      <c r="K241" s="59">
        <f>IF(ISERROR('1. Production by country {year}'!K241/'2. Crop area by country {year}'!K241)," ",'1. Production by country {year}'!K241/'2. Crop area by country {year}'!K241)</f>
        <v>1.6476848764060787</v>
      </c>
      <c r="AC241" s="3"/>
    </row>
    <row r="242" spans="1:29">
      <c r="A242" s="58" t="s">
        <v>40</v>
      </c>
      <c r="B242" s="58">
        <v>238</v>
      </c>
      <c r="C242" s="58" t="s">
        <v>25</v>
      </c>
      <c r="D242" s="58">
        <v>137</v>
      </c>
      <c r="E242" s="58" t="s">
        <v>107</v>
      </c>
      <c r="F242" s="58"/>
      <c r="G242" s="59">
        <f>IF(ISERROR('1. Production by country {year}'!G242/'2. Crop area by country {year}'!G242)," ",'1. Production by country {year}'!G242/'2. Crop area by country {year}'!G242)</f>
        <v>6.7472703792118338</v>
      </c>
      <c r="H242" s="59">
        <f>IF(ISERROR('1. Production by country {year}'!H242/'2. Crop area by country {year}'!H242)," ",'1. Production by country {year}'!H242/'2. Crop area by country {year}'!H242)</f>
        <v>7.6427778338548498</v>
      </c>
      <c r="I242" s="59">
        <f>IF(ISERROR('1. Production by country {year}'!I242/'2. Crop area by country {year}'!I242)," ",'1. Production by country {year}'!I242/'2. Crop area by country {year}'!I242)</f>
        <v>7.5292273938254191</v>
      </c>
      <c r="J242" s="59">
        <f>IF(ISERROR('1. Production by country {year}'!J242/'2. Crop area by country {year}'!J242)," ",'1. Production by country {year}'!J242/'2. Crop area by country {year}'!J242)</f>
        <v>7.5449737198770288</v>
      </c>
      <c r="K242" s="59">
        <f>IF(ISERROR('1. Production by country {year}'!K242/'2. Crop area by country {year}'!K242)," ",'1. Production by country {year}'!K242/'2. Crop area by country {year}'!K242)</f>
        <v>7.3989467817883714</v>
      </c>
      <c r="AC242" s="3"/>
    </row>
    <row r="243" spans="1:29">
      <c r="A243" s="58" t="s">
        <v>41</v>
      </c>
      <c r="B243" s="58">
        <v>74</v>
      </c>
      <c r="C243" s="58" t="s">
        <v>7</v>
      </c>
      <c r="D243" s="58">
        <v>486</v>
      </c>
      <c r="E243" s="58" t="s">
        <v>107</v>
      </c>
      <c r="F243" s="58"/>
      <c r="G243" s="59">
        <f>IF(ISERROR('1. Production by country {year}'!G243/'2. Crop area by country {year}'!G243)," ",'1. Production by country {year}'!G243/'2. Crop area by country {year}'!G243)</f>
        <v>6.3157894736842106</v>
      </c>
      <c r="H243" s="59">
        <f>IF(ISERROR('1. Production by country {year}'!H243/'2. Crop area by country {year}'!H243)," ",'1. Production by country {year}'!H243/'2. Crop area by country {year}'!H243)</f>
        <v>6.3157894736842106</v>
      </c>
      <c r="I243" s="59">
        <f>IF(ISERROR('1. Production by country {year}'!I243/'2. Crop area by country {year}'!I243)," ",'1. Production by country {year}'!I243/'2. Crop area by country {year}'!I243)</f>
        <v>6.5</v>
      </c>
      <c r="J243" s="59">
        <f>IF(ISERROR('1. Production by country {year}'!J243/'2. Crop area by country {year}'!J243)," ",'1. Production by country {year}'!J243/'2. Crop area by country {year}'!J243)</f>
        <v>6.5</v>
      </c>
      <c r="K243" s="59">
        <f>IF(ISERROR('1. Production by country {year}'!K243/'2. Crop area by country {year}'!K243)," ",'1. Production by country {year}'!K243/'2. Crop area by country {year}'!K243)</f>
        <v>6.4102564102564106</v>
      </c>
      <c r="AC243" s="3"/>
    </row>
    <row r="244" spans="1:29">
      <c r="A244" s="58" t="s">
        <v>41</v>
      </c>
      <c r="B244" s="58">
        <v>74</v>
      </c>
      <c r="C244" s="58" t="s">
        <v>10</v>
      </c>
      <c r="D244" s="58">
        <v>176</v>
      </c>
      <c r="E244" s="58" t="s">
        <v>107</v>
      </c>
      <c r="F244" s="58"/>
      <c r="G244" s="59" t="str">
        <f>IF(ISERROR('1. Production by country {year}'!G244/'2. Crop area by country {year}'!G244)," ",'1. Production by country {year}'!G244/'2. Crop area by country {year}'!G244)</f>
        <v xml:space="preserve"> </v>
      </c>
      <c r="H244" s="59" t="str">
        <f>IF(ISERROR('1. Production by country {year}'!H244/'2. Crop area by country {year}'!H244)," ",'1. Production by country {year}'!H244/'2. Crop area by country {year}'!H244)</f>
        <v xml:space="preserve"> </v>
      </c>
      <c r="I244" s="59" t="str">
        <f>IF(ISERROR('1. Production by country {year}'!I244/'2. Crop area by country {year}'!I244)," ",'1. Production by country {year}'!I244/'2. Crop area by country {year}'!I244)</f>
        <v xml:space="preserve"> </v>
      </c>
      <c r="J244" s="59" t="str">
        <f>IF(ISERROR('1. Production by country {year}'!J244/'2. Crop area by country {year}'!J244)," ",'1. Production by country {year}'!J244/'2. Crop area by country {year}'!J244)</f>
        <v xml:space="preserve"> </v>
      </c>
      <c r="K244" s="59" t="str">
        <f>IF(ISERROR('1. Production by country {year}'!K244/'2. Crop area by country {year}'!K244)," ",'1. Production by country {year}'!K244/'2. Crop area by country {year}'!K244)</f>
        <v xml:space="preserve"> </v>
      </c>
      <c r="AC244" s="3"/>
    </row>
    <row r="245" spans="1:29">
      <c r="A245" s="58" t="s">
        <v>41</v>
      </c>
      <c r="B245" s="58">
        <v>74</v>
      </c>
      <c r="C245" s="58" t="s">
        <v>12</v>
      </c>
      <c r="D245" s="58">
        <v>125</v>
      </c>
      <c r="E245" s="58" t="s">
        <v>107</v>
      </c>
      <c r="F245" s="58"/>
      <c r="G245" s="59">
        <f>IF(ISERROR('1. Production by country {year}'!G245/'2. Crop area by country {year}'!G245)," ",'1. Production by country {year}'!G245/'2. Crop area by country {year}'!G245)</f>
        <v>5.0888888888888886</v>
      </c>
      <c r="H245" s="59">
        <f>IF(ISERROR('1. Production by country {year}'!H245/'2. Crop area by country {year}'!H245)," ",'1. Production by country {year}'!H245/'2. Crop area by country {year}'!H245)</f>
        <v>5.1086956521739131</v>
      </c>
      <c r="I245" s="59">
        <f>IF(ISERROR('1. Production by country {year}'!I245/'2. Crop area by country {year}'!I245)," ",'1. Production by country {year}'!I245/'2. Crop area by country {year}'!I245)</f>
        <v>5.1063829787234045</v>
      </c>
      <c r="J245" s="59">
        <f>IF(ISERROR('1. Production by country {year}'!J245/'2. Crop area by country {year}'!J245)," ",'1. Production by country {year}'!J245/'2. Crop area by country {year}'!J245)</f>
        <v>5.1063829787234045</v>
      </c>
      <c r="K245" s="59">
        <f>IF(ISERROR('1. Production by country {year}'!K245/'2. Crop area by country {year}'!K245)," ",'1. Production by country {year}'!K245/'2. Crop area by country {year}'!K245)</f>
        <v>5.102702702702703</v>
      </c>
      <c r="AC245" s="3"/>
    </row>
    <row r="246" spans="1:29">
      <c r="A246" s="58" t="s">
        <v>41</v>
      </c>
      <c r="B246" s="58">
        <v>74</v>
      </c>
      <c r="C246" s="58" t="s">
        <v>13</v>
      </c>
      <c r="D246" s="58">
        <v>191</v>
      </c>
      <c r="E246" s="58" t="s">
        <v>107</v>
      </c>
      <c r="F246" s="58"/>
      <c r="G246" s="59" t="str">
        <f>IF(ISERROR('1. Production by country {year}'!G246/'2. Crop area by country {year}'!G246)," ",'1. Production by country {year}'!G246/'2. Crop area by country {year}'!G246)</f>
        <v xml:space="preserve"> </v>
      </c>
      <c r="H246" s="59" t="str">
        <f>IF(ISERROR('1. Production by country {year}'!H246/'2. Crop area by country {year}'!H246)," ",'1. Production by country {year}'!H246/'2. Crop area by country {year}'!H246)</f>
        <v xml:space="preserve"> </v>
      </c>
      <c r="I246" s="59" t="str">
        <f>IF(ISERROR('1. Production by country {year}'!I246/'2. Crop area by country {year}'!I246)," ",'1. Production by country {year}'!I246/'2. Crop area by country {year}'!I246)</f>
        <v xml:space="preserve"> </v>
      </c>
      <c r="J246" s="59" t="str">
        <f>IF(ISERROR('1. Production by country {year}'!J246/'2. Crop area by country {year}'!J246)," ",'1. Production by country {year}'!J246/'2. Crop area by country {year}'!J246)</f>
        <v xml:space="preserve"> </v>
      </c>
      <c r="K246" s="59" t="str">
        <f>IF(ISERROR('1. Production by country {year}'!K246/'2. Crop area by country {year}'!K246)," ",'1. Production by country {year}'!K246/'2. Crop area by country {year}'!K246)</f>
        <v xml:space="preserve"> </v>
      </c>
      <c r="AC246" s="3"/>
    </row>
    <row r="247" spans="1:29">
      <c r="A247" s="58" t="s">
        <v>41</v>
      </c>
      <c r="B247" s="58">
        <v>74</v>
      </c>
      <c r="C247" s="58" t="s">
        <v>14</v>
      </c>
      <c r="D247" s="58">
        <v>195</v>
      </c>
      <c r="E247" s="58" t="s">
        <v>107</v>
      </c>
      <c r="F247" s="58"/>
      <c r="G247" s="59" t="str">
        <f>IF(ISERROR('1. Production by country {year}'!G247/'2. Crop area by country {year}'!G247)," ",'1. Production by country {year}'!G247/'2. Crop area by country {year}'!G247)</f>
        <v xml:space="preserve"> </v>
      </c>
      <c r="H247" s="59" t="str">
        <f>IF(ISERROR('1. Production by country {year}'!H247/'2. Crop area by country {year}'!H247)," ",'1. Production by country {year}'!H247/'2. Crop area by country {year}'!H247)</f>
        <v xml:space="preserve"> </v>
      </c>
      <c r="I247" s="59" t="str">
        <f>IF(ISERROR('1. Production by country {year}'!I247/'2. Crop area by country {year}'!I247)," ",'1. Production by country {year}'!I247/'2. Crop area by country {year}'!I247)</f>
        <v xml:space="preserve"> </v>
      </c>
      <c r="J247" s="59" t="str">
        <f>IF(ISERROR('1. Production by country {year}'!J247/'2. Crop area by country {year}'!J247)," ",'1. Production by country {year}'!J247/'2. Crop area by country {year}'!J247)</f>
        <v xml:space="preserve"> </v>
      </c>
      <c r="K247" s="59" t="str">
        <f>IF(ISERROR('1. Production by country {year}'!K247/'2. Crop area by country {year}'!K247)," ",'1. Production by country {year}'!K247/'2. Crop area by country {year}'!K247)</f>
        <v xml:space="preserve"> </v>
      </c>
      <c r="AC247" s="3"/>
    </row>
    <row r="248" spans="1:29">
      <c r="A248" s="58" t="s">
        <v>41</v>
      </c>
      <c r="B248" s="58">
        <v>74</v>
      </c>
      <c r="C248" s="58" t="s">
        <v>15</v>
      </c>
      <c r="D248" s="58">
        <v>242</v>
      </c>
      <c r="E248" s="58" t="s">
        <v>107</v>
      </c>
      <c r="F248" s="58"/>
      <c r="G248" s="59">
        <f>IF(ISERROR('1. Production by country {year}'!G248/'2. Crop area by country {year}'!G248)," ",'1. Production by country {year}'!G248/'2. Crop area by country {year}'!G248)</f>
        <v>0.98235294117647054</v>
      </c>
      <c r="H248" s="59">
        <f>IF(ISERROR('1. Production by country {year}'!H248/'2. Crop area by country {year}'!H248)," ",'1. Production by country {year}'!H248/'2. Crop area by country {year}'!H248)</f>
        <v>1</v>
      </c>
      <c r="I248" s="59">
        <f>IF(ISERROR('1. Production by country {year}'!I248/'2. Crop area by country {year}'!I248)," ",'1. Production by country {year}'!I248/'2. Crop area by country {year}'!I248)</f>
        <v>1.0588235294117647</v>
      </c>
      <c r="J248" s="59">
        <f>IF(ISERROR('1. Production by country {year}'!J248/'2. Crop area by country {year}'!J248)," ",'1. Production by country {year}'!J248/'2. Crop area by country {year}'!J248)</f>
        <v>1.0588235294117647</v>
      </c>
      <c r="K248" s="59">
        <f>IF(ISERROR('1. Production by country {year}'!K248/'2. Crop area by country {year}'!K248)," ",'1. Production by country {year}'!K248/'2. Crop area by country {year}'!K248)</f>
        <v>1.0249999999999999</v>
      </c>
      <c r="AC248" s="3"/>
    </row>
    <row r="249" spans="1:29">
      <c r="A249" s="58" t="s">
        <v>41</v>
      </c>
      <c r="B249" s="58">
        <v>74</v>
      </c>
      <c r="C249" s="58" t="s">
        <v>16</v>
      </c>
      <c r="D249" s="58">
        <v>201</v>
      </c>
      <c r="E249" s="58" t="s">
        <v>107</v>
      </c>
      <c r="F249" s="58"/>
      <c r="G249" s="59" t="str">
        <f>IF(ISERROR('1. Production by country {year}'!G249/'2. Crop area by country {year}'!G249)," ",'1. Production by country {year}'!G249/'2. Crop area by country {year}'!G249)</f>
        <v xml:space="preserve"> </v>
      </c>
      <c r="H249" s="59" t="str">
        <f>IF(ISERROR('1. Production by country {year}'!H249/'2. Crop area by country {year}'!H249)," ",'1. Production by country {year}'!H249/'2. Crop area by country {year}'!H249)</f>
        <v xml:space="preserve"> </v>
      </c>
      <c r="I249" s="59" t="str">
        <f>IF(ISERROR('1. Production by country {year}'!I249/'2. Crop area by country {year}'!I249)," ",'1. Production by country {year}'!I249/'2. Crop area by country {year}'!I249)</f>
        <v xml:space="preserve"> </v>
      </c>
      <c r="J249" s="59" t="str">
        <f>IF(ISERROR('1. Production by country {year}'!J249/'2. Crop area by country {year}'!J249)," ",'1. Production by country {year}'!J249/'2. Crop area by country {year}'!J249)</f>
        <v xml:space="preserve"> </v>
      </c>
      <c r="K249" s="59" t="str">
        <f>IF(ISERROR('1. Production by country {year}'!K249/'2. Crop area by country {year}'!K249)," ",'1. Production by country {year}'!K249/'2. Crop area by country {year}'!K249)</f>
        <v xml:space="preserve"> </v>
      </c>
      <c r="AC249" s="3"/>
    </row>
    <row r="250" spans="1:29">
      <c r="A250" s="58" t="s">
        <v>41</v>
      </c>
      <c r="B250" s="58">
        <v>74</v>
      </c>
      <c r="C250" s="58" t="s">
        <v>17</v>
      </c>
      <c r="D250" s="58">
        <v>56</v>
      </c>
      <c r="E250" s="58" t="s">
        <v>107</v>
      </c>
      <c r="F250" s="58"/>
      <c r="G250" s="59">
        <f>IF(ISERROR('1. Production by country {year}'!G250/'2. Crop area by country {year}'!G250)," ",'1. Production by country {year}'!G250/'2. Crop area by country {year}'!G250)</f>
        <v>1.631578947368421</v>
      </c>
      <c r="H250" s="59">
        <f>IF(ISERROR('1. Production by country {year}'!H250/'2. Crop area by country {year}'!H250)," ",'1. Production by country {year}'!H250/'2. Crop area by country {year}'!H250)</f>
        <v>1.641025641025641</v>
      </c>
      <c r="I250" s="59">
        <f>IF(ISERROR('1. Production by country {year}'!I250/'2. Crop area by country {year}'!I250)," ",'1. Production by country {year}'!I250/'2. Crop area by country {year}'!I250)</f>
        <v>1.65</v>
      </c>
      <c r="J250" s="59">
        <f>IF(ISERROR('1. Production by country {year}'!J250/'2. Crop area by country {year}'!J250)," ",'1. Production by country {year}'!J250/'2. Crop area by country {year}'!J250)</f>
        <v>1.65</v>
      </c>
      <c r="K250" s="59">
        <f>IF(ISERROR('1. Production by country {year}'!K250/'2. Crop area by country {year}'!K250)," ",'1. Production by country {year}'!K250/'2. Crop area by country {year}'!K250)</f>
        <v>1.6433121019108281</v>
      </c>
      <c r="AC250" s="3"/>
    </row>
    <row r="251" spans="1:29">
      <c r="A251" s="58" t="s">
        <v>41</v>
      </c>
      <c r="B251" s="58">
        <v>74</v>
      </c>
      <c r="C251" s="58" t="s">
        <v>18</v>
      </c>
      <c r="D251" s="58">
        <v>79</v>
      </c>
      <c r="E251" s="58" t="s">
        <v>107</v>
      </c>
      <c r="F251" s="58"/>
      <c r="G251" s="59" t="str">
        <f>IF(ISERROR('1. Production by country {year}'!G251/'2. Crop area by country {year}'!G251)," ",'1. Production by country {year}'!G251/'2. Crop area by country {year}'!G251)</f>
        <v xml:space="preserve"> </v>
      </c>
      <c r="H251" s="59" t="str">
        <f>IF(ISERROR('1. Production by country {year}'!H251/'2. Crop area by country {year}'!H251)," ",'1. Production by country {year}'!H251/'2. Crop area by country {year}'!H251)</f>
        <v xml:space="preserve"> </v>
      </c>
      <c r="I251" s="59" t="str">
        <f>IF(ISERROR('1. Production by country {year}'!I251/'2. Crop area by country {year}'!I251)," ",'1. Production by country {year}'!I251/'2. Crop area by country {year}'!I251)</f>
        <v xml:space="preserve"> </v>
      </c>
      <c r="J251" s="59" t="str">
        <f>IF(ISERROR('1. Production by country {year}'!J251/'2. Crop area by country {year}'!J251)," ",'1. Production by country {year}'!J251/'2. Crop area by country {year}'!J251)</f>
        <v xml:space="preserve"> </v>
      </c>
      <c r="K251" s="59" t="str">
        <f>IF(ISERROR('1. Production by country {year}'!K251/'2. Crop area by country {year}'!K251)," ",'1. Production by country {year}'!K251/'2. Crop area by country {year}'!K251)</f>
        <v xml:space="preserve"> </v>
      </c>
      <c r="AC251" s="3"/>
    </row>
    <row r="252" spans="1:29">
      <c r="A252" s="58" t="s">
        <v>41</v>
      </c>
      <c r="B252" s="58">
        <v>74</v>
      </c>
      <c r="C252" s="58" t="s">
        <v>19</v>
      </c>
      <c r="D252" s="58">
        <v>197</v>
      </c>
      <c r="E252" s="58" t="s">
        <v>107</v>
      </c>
      <c r="F252" s="58"/>
      <c r="G252" s="59" t="str">
        <f>IF(ISERROR('1. Production by country {year}'!G252/'2. Crop area by country {year}'!G252)," ",'1. Production by country {year}'!G252/'2. Crop area by country {year}'!G252)</f>
        <v xml:space="preserve"> </v>
      </c>
      <c r="H252" s="59" t="str">
        <f>IF(ISERROR('1. Production by country {year}'!H252/'2. Crop area by country {year}'!H252)," ",'1. Production by country {year}'!H252/'2. Crop area by country {year}'!H252)</f>
        <v xml:space="preserve"> </v>
      </c>
      <c r="I252" s="59" t="str">
        <f>IF(ISERROR('1. Production by country {year}'!I252/'2. Crop area by country {year}'!I252)," ",'1. Production by country {year}'!I252/'2. Crop area by country {year}'!I252)</f>
        <v xml:space="preserve"> </v>
      </c>
      <c r="J252" s="59" t="str">
        <f>IF(ISERROR('1. Production by country {year}'!J252/'2. Crop area by country {year}'!J252)," ",'1. Production by country {year}'!J252/'2. Crop area by country {year}'!J252)</f>
        <v xml:space="preserve"> </v>
      </c>
      <c r="K252" s="59" t="str">
        <f>IF(ISERROR('1. Production by country {year}'!K252/'2. Crop area by country {year}'!K252)," ",'1. Production by country {year}'!K252/'2. Crop area by country {year}'!K252)</f>
        <v xml:space="preserve"> </v>
      </c>
      <c r="AC252" s="3"/>
    </row>
    <row r="253" spans="1:29">
      <c r="A253" s="58" t="s">
        <v>41</v>
      </c>
      <c r="B253" s="58">
        <v>74</v>
      </c>
      <c r="C253" s="58" t="s">
        <v>20</v>
      </c>
      <c r="D253" s="58">
        <v>489</v>
      </c>
      <c r="E253" s="58" t="s">
        <v>107</v>
      </c>
      <c r="F253" s="58"/>
      <c r="G253" s="59">
        <f>IF(ISERROR('1. Production by country {year}'!G253/'2. Crop area by country {year}'!G253)," ",'1. Production by country {year}'!G253/'2. Crop area by country {year}'!G253)</f>
        <v>5.3959999999999999</v>
      </c>
      <c r="H253" s="59">
        <f>IF(ISERROR('1. Production by country {year}'!H253/'2. Crop area by country {year}'!H253)," ",'1. Production by country {year}'!H253/'2. Crop area by country {year}'!H253)</f>
        <v>5.46</v>
      </c>
      <c r="I253" s="59">
        <f>IF(ISERROR('1. Production by country {year}'!I253/'2. Crop area by country {year}'!I253)," ",'1. Production by country {year}'!I253/'2. Crop area by country {year}'!I253)</f>
        <v>5.5</v>
      </c>
      <c r="J253" s="59">
        <f>IF(ISERROR('1. Production by country {year}'!J253/'2. Crop area by country {year}'!J253)," ",'1. Production by country {year}'!J253/'2. Crop area by country {year}'!J253)</f>
        <v>5.5</v>
      </c>
      <c r="K253" s="59">
        <f>IF(ISERROR('1. Production by country {year}'!K253/'2. Crop area by country {year}'!K253)," ",'1. Production by country {year}'!K253/'2. Crop area by country {year}'!K253)</f>
        <v>5.4640000000000004</v>
      </c>
      <c r="AC253" s="3"/>
    </row>
    <row r="254" spans="1:29">
      <c r="A254" s="58" t="s">
        <v>41</v>
      </c>
      <c r="B254" s="58">
        <v>74</v>
      </c>
      <c r="C254" s="58" t="s">
        <v>21</v>
      </c>
      <c r="D254" s="58">
        <v>27</v>
      </c>
      <c r="E254" s="58" t="s">
        <v>107</v>
      </c>
      <c r="F254" s="58"/>
      <c r="G254" s="59">
        <f>IF(ISERROR('1. Production by country {year}'!G254/'2. Crop area by country {year}'!G254)," ",'1. Production by country {year}'!G254/'2. Crop area by country {year}'!G254)</f>
        <v>2</v>
      </c>
      <c r="H254" s="59">
        <f>IF(ISERROR('1. Production by country {year}'!H254/'2. Crop area by country {year}'!H254)," ",'1. Production by country {year}'!H254/'2. Crop area by country {year}'!H254)</f>
        <v>2</v>
      </c>
      <c r="I254" s="59">
        <f>IF(ISERROR('1. Production by country {year}'!I254/'2. Crop area by country {year}'!I254)," ",'1. Production by country {year}'!I254/'2. Crop area by country {year}'!I254)</f>
        <v>2.2000000000000002</v>
      </c>
      <c r="J254" s="59">
        <f>IF(ISERROR('1. Production by country {year}'!J254/'2. Crop area by country {year}'!J254)," ",'1. Production by country {year}'!J254/'2. Crop area by country {year}'!J254)</f>
        <v>2.2000000000000002</v>
      </c>
      <c r="K254" s="59">
        <f>IF(ISERROR('1. Production by country {year}'!K254/'2. Crop area by country {year}'!K254)," ",'1. Production by country {year}'!K254/'2. Crop area by country {year}'!K254)</f>
        <v>2.1</v>
      </c>
      <c r="AC254" s="3"/>
    </row>
    <row r="255" spans="1:29">
      <c r="A255" s="58" t="s">
        <v>41</v>
      </c>
      <c r="B255" s="58">
        <v>74</v>
      </c>
      <c r="C255" s="58" t="s">
        <v>22</v>
      </c>
      <c r="D255" s="58">
        <v>83</v>
      </c>
      <c r="E255" s="58" t="s">
        <v>107</v>
      </c>
      <c r="F255" s="58"/>
      <c r="G255" s="59" t="str">
        <f>IF(ISERROR('1. Production by country {year}'!G255/'2. Crop area by country {year}'!G255)," ",'1. Production by country {year}'!G255/'2. Crop area by country {year}'!G255)</f>
        <v xml:space="preserve"> </v>
      </c>
      <c r="H255" s="59" t="str">
        <f>IF(ISERROR('1. Production by country {year}'!H255/'2. Crop area by country {year}'!H255)," ",'1. Production by country {year}'!H255/'2. Crop area by country {year}'!H255)</f>
        <v xml:space="preserve"> </v>
      </c>
      <c r="I255" s="59" t="str">
        <f>IF(ISERROR('1. Production by country {year}'!I255/'2. Crop area by country {year}'!I255)," ",'1. Production by country {year}'!I255/'2. Crop area by country {year}'!I255)</f>
        <v xml:space="preserve"> </v>
      </c>
      <c r="J255" s="59" t="str">
        <f>IF(ISERROR('1. Production by country {year}'!J255/'2. Crop area by country {year}'!J255)," ",'1. Production by country {year}'!J255/'2. Crop area by country {year}'!J255)</f>
        <v xml:space="preserve"> </v>
      </c>
      <c r="K255" s="59" t="str">
        <f>IF(ISERROR('1. Production by country {year}'!K255/'2. Crop area by country {year}'!K255)," ",'1. Production by country {year}'!K255/'2. Crop area by country {year}'!K255)</f>
        <v xml:space="preserve"> </v>
      </c>
      <c r="AC255" s="3"/>
    </row>
    <row r="256" spans="1:29">
      <c r="A256" s="58" t="s">
        <v>41</v>
      </c>
      <c r="B256" s="58">
        <v>74</v>
      </c>
      <c r="C256" s="58" t="s">
        <v>23</v>
      </c>
      <c r="D256" s="58">
        <v>122</v>
      </c>
      <c r="E256" s="58" t="s">
        <v>107</v>
      </c>
      <c r="F256" s="58"/>
      <c r="G256" s="59">
        <f>IF(ISERROR('1. Production by country {year}'!G256/'2. Crop area by country {year}'!G256)," ",'1. Production by country {year}'!G256/'2. Crop area by country {year}'!G256)</f>
        <v>1.75</v>
      </c>
      <c r="H256" s="59">
        <f>IF(ISERROR('1. Production by country {year}'!H256/'2. Crop area by country {year}'!H256)," ",'1. Production by country {year}'!H256/'2. Crop area by country {year}'!H256)</f>
        <v>1.75</v>
      </c>
      <c r="I256" s="59">
        <f>IF(ISERROR('1. Production by country {year}'!I256/'2. Crop area by country {year}'!I256)," ",'1. Production by country {year}'!I256/'2. Crop area by country {year}'!I256)</f>
        <v>1.8181818181818181</v>
      </c>
      <c r="J256" s="59">
        <f>IF(ISERROR('1. Production by country {year}'!J256/'2. Crop area by country {year}'!J256)," ",'1. Production by country {year}'!J256/'2. Crop area by country {year}'!J256)</f>
        <v>1.8181818181818181</v>
      </c>
      <c r="K256" s="59">
        <f>IF(ISERROR('1. Production by country {year}'!K256/'2. Crop area by country {year}'!K256)," ",'1. Production by country {year}'!K256/'2. Crop area by country {year}'!K256)</f>
        <v>1.7846153846153847</v>
      </c>
      <c r="AC256" s="3"/>
    </row>
    <row r="257" spans="1:29">
      <c r="A257" s="58" t="s">
        <v>41</v>
      </c>
      <c r="B257" s="58">
        <v>74</v>
      </c>
      <c r="C257" s="58" t="s">
        <v>24</v>
      </c>
      <c r="D257" s="58">
        <v>15</v>
      </c>
      <c r="E257" s="58" t="s">
        <v>107</v>
      </c>
      <c r="F257" s="58"/>
      <c r="G257" s="59" t="str">
        <f>IF(ISERROR('1. Production by country {year}'!G257/'2. Crop area by country {year}'!G257)," ",'1. Production by country {year}'!G257/'2. Crop area by country {year}'!G257)</f>
        <v xml:space="preserve"> </v>
      </c>
      <c r="H257" s="59" t="str">
        <f>IF(ISERROR('1. Production by country {year}'!H257/'2. Crop area by country {year}'!H257)," ",'1. Production by country {year}'!H257/'2. Crop area by country {year}'!H257)</f>
        <v xml:space="preserve"> </v>
      </c>
      <c r="I257" s="59" t="str">
        <f>IF(ISERROR('1. Production by country {year}'!I257/'2. Crop area by country {year}'!I257)," ",'1. Production by country {year}'!I257/'2. Crop area by country {year}'!I257)</f>
        <v xml:space="preserve"> </v>
      </c>
      <c r="J257" s="59" t="str">
        <f>IF(ISERROR('1. Production by country {year}'!J257/'2. Crop area by country {year}'!J257)," ",'1. Production by country {year}'!J257/'2. Crop area by country {year}'!J257)</f>
        <v xml:space="preserve"> </v>
      </c>
      <c r="K257" s="59" t="str">
        <f>IF(ISERROR('1. Production by country {year}'!K257/'2. Crop area by country {year}'!K257)," ",'1. Production by country {year}'!K257/'2. Crop area by country {year}'!K257)</f>
        <v xml:space="preserve"> </v>
      </c>
      <c r="AC257" s="3"/>
    </row>
    <row r="258" spans="1:29">
      <c r="A258" s="58" t="s">
        <v>41</v>
      </c>
      <c r="B258" s="58">
        <v>74</v>
      </c>
      <c r="C258" s="58" t="s">
        <v>25</v>
      </c>
      <c r="D258" s="58">
        <v>137</v>
      </c>
      <c r="E258" s="58" t="s">
        <v>107</v>
      </c>
      <c r="F258" s="58"/>
      <c r="G258" s="59">
        <f>IF(ISERROR('1. Production by country {year}'!G258/'2. Crop area by country {year}'!G258)," ",'1. Production by country {year}'!G258/'2. Crop area by country {year}'!G258)</f>
        <v>7.0454545454545459</v>
      </c>
      <c r="H258" s="59">
        <f>IF(ISERROR('1. Production by country {year}'!H258/'2. Crop area by country {year}'!H258)," ",'1. Production by country {year}'!H258/'2. Crop area by country {year}'!H258)</f>
        <v>7.0909090909090908</v>
      </c>
      <c r="I258" s="59">
        <f>IF(ISERROR('1. Production by country {year}'!I258/'2. Crop area by country {year}'!I258)," ",'1. Production by country {year}'!I258/'2. Crop area by country {year}'!I258)</f>
        <v>7.0222222222222221</v>
      </c>
      <c r="J258" s="59">
        <f>IF(ISERROR('1. Production by country {year}'!J258/'2. Crop area by country {year}'!J258)," ",'1. Production by country {year}'!J258/'2. Crop area by country {year}'!J258)</f>
        <v>7.0222222222222221</v>
      </c>
      <c r="K258" s="59">
        <f>IF(ISERROR('1. Production by country {year}'!K258/'2. Crop area by country {year}'!K258)," ",'1. Production by country {year}'!K258/'2. Crop area by country {year}'!K258)</f>
        <v>7.0449438202247192</v>
      </c>
      <c r="AC258" s="3"/>
    </row>
    <row r="259" spans="1:29">
      <c r="A259" s="58" t="s">
        <v>42</v>
      </c>
      <c r="B259" s="58">
        <v>75</v>
      </c>
      <c r="C259" s="58" t="s">
        <v>7</v>
      </c>
      <c r="D259" s="58">
        <v>486</v>
      </c>
      <c r="E259" s="58" t="s">
        <v>107</v>
      </c>
      <c r="F259" s="58"/>
      <c r="G259" s="59" t="str">
        <f>IF(ISERROR('1. Production by country {year}'!G259/'2. Crop area by country {year}'!G259)," ",'1. Production by country {year}'!G259/'2. Crop area by country {year}'!G259)</f>
        <v xml:space="preserve"> </v>
      </c>
      <c r="H259" s="59" t="str">
        <f>IF(ISERROR('1. Production by country {year}'!H259/'2. Crop area by country {year}'!H259)," ",'1. Production by country {year}'!H259/'2. Crop area by country {year}'!H259)</f>
        <v xml:space="preserve"> </v>
      </c>
      <c r="I259" s="59" t="str">
        <f>IF(ISERROR('1. Production by country {year}'!I259/'2. Crop area by country {year}'!I259)," ",'1. Production by country {year}'!I259/'2. Crop area by country {year}'!I259)</f>
        <v xml:space="preserve"> </v>
      </c>
      <c r="J259" s="59" t="str">
        <f>IF(ISERROR('1. Production by country {year}'!J259/'2. Crop area by country {year}'!J259)," ",'1. Production by country {year}'!J259/'2. Crop area by country {year}'!J259)</f>
        <v xml:space="preserve"> </v>
      </c>
      <c r="K259" s="59" t="str">
        <f>IF(ISERROR('1. Production by country {year}'!K259/'2. Crop area by country {year}'!K259)," ",'1. Production by country {year}'!K259/'2. Crop area by country {year}'!K259)</f>
        <v xml:space="preserve"> </v>
      </c>
      <c r="AC259" s="3"/>
    </row>
    <row r="260" spans="1:29">
      <c r="A260" s="58" t="s">
        <v>42</v>
      </c>
      <c r="B260" s="58">
        <v>75</v>
      </c>
      <c r="C260" s="58" t="s">
        <v>10</v>
      </c>
      <c r="D260" s="58">
        <v>176</v>
      </c>
      <c r="E260" s="58" t="s">
        <v>107</v>
      </c>
      <c r="F260" s="58"/>
      <c r="G260" s="59" t="str">
        <f>IF(ISERROR('1. Production by country {year}'!G260/'2. Crop area by country {year}'!G260)," ",'1. Production by country {year}'!G260/'2. Crop area by country {year}'!G260)</f>
        <v xml:space="preserve"> </v>
      </c>
      <c r="H260" s="59" t="str">
        <f>IF(ISERROR('1. Production by country {year}'!H260/'2. Crop area by country {year}'!H260)," ",'1. Production by country {year}'!H260/'2. Crop area by country {year}'!H260)</f>
        <v xml:space="preserve"> </v>
      </c>
      <c r="I260" s="59" t="str">
        <f>IF(ISERROR('1. Production by country {year}'!I260/'2. Crop area by country {year}'!I260)," ",'1. Production by country {year}'!I260/'2. Crop area by country {year}'!I260)</f>
        <v xml:space="preserve"> </v>
      </c>
      <c r="J260" s="59" t="str">
        <f>IF(ISERROR('1. Production by country {year}'!J260/'2. Crop area by country {year}'!J260)," ",'1. Production by country {year}'!J260/'2. Crop area by country {year}'!J260)</f>
        <v xml:space="preserve"> </v>
      </c>
      <c r="K260" s="59" t="str">
        <f>IF(ISERROR('1. Production by country {year}'!K260/'2. Crop area by country {year}'!K260)," ",'1. Production by country {year}'!K260/'2. Crop area by country {year}'!K260)</f>
        <v xml:space="preserve"> </v>
      </c>
      <c r="AC260" s="3"/>
    </row>
    <row r="261" spans="1:29">
      <c r="A261" s="58" t="s">
        <v>42</v>
      </c>
      <c r="B261" s="58">
        <v>75</v>
      </c>
      <c r="C261" s="58" t="s">
        <v>12</v>
      </c>
      <c r="D261" s="58">
        <v>125</v>
      </c>
      <c r="E261" s="58" t="s">
        <v>107</v>
      </c>
      <c r="F261" s="58"/>
      <c r="G261" s="59">
        <f>IF(ISERROR('1. Production by country {year}'!G261/'2. Crop area by country {year}'!G261)," ",'1. Production by country {year}'!G261/'2. Crop area by country {year}'!G261)</f>
        <v>3</v>
      </c>
      <c r="H261" s="59">
        <f>IF(ISERROR('1. Production by country {year}'!H261/'2. Crop area by country {year}'!H261)," ",'1. Production by country {year}'!H261/'2. Crop area by country {year}'!H261)</f>
        <v>3</v>
      </c>
      <c r="I261" s="59">
        <f>IF(ISERROR('1. Production by country {year}'!I261/'2. Crop area by country {year}'!I261)," ",'1. Production by country {year}'!I261/'2. Crop area by country {year}'!I261)</f>
        <v>3</v>
      </c>
      <c r="J261" s="59">
        <f>IF(ISERROR('1. Production by country {year}'!J261/'2. Crop area by country {year}'!J261)," ",'1. Production by country {year}'!J261/'2. Crop area by country {year}'!J261)</f>
        <v>3</v>
      </c>
      <c r="K261" s="59">
        <f>IF(ISERROR('1. Production by country {year}'!K261/'2. Crop area by country {year}'!K261)," ",'1. Production by country {year}'!K261/'2. Crop area by country {year}'!K261)</f>
        <v>3</v>
      </c>
      <c r="AC261" s="3"/>
    </row>
    <row r="262" spans="1:29">
      <c r="A262" s="58" t="s">
        <v>42</v>
      </c>
      <c r="B262" s="58">
        <v>75</v>
      </c>
      <c r="C262" s="58" t="s">
        <v>13</v>
      </c>
      <c r="D262" s="58">
        <v>191</v>
      </c>
      <c r="E262" s="58" t="s">
        <v>107</v>
      </c>
      <c r="F262" s="58"/>
      <c r="G262" s="59" t="str">
        <f>IF(ISERROR('1. Production by country {year}'!G262/'2. Crop area by country {year}'!G262)," ",'1. Production by country {year}'!G262/'2. Crop area by country {year}'!G262)</f>
        <v xml:space="preserve"> </v>
      </c>
      <c r="H262" s="59" t="str">
        <f>IF(ISERROR('1. Production by country {year}'!H262/'2. Crop area by country {year}'!H262)," ",'1. Production by country {year}'!H262/'2. Crop area by country {year}'!H262)</f>
        <v xml:space="preserve"> </v>
      </c>
      <c r="I262" s="59" t="str">
        <f>IF(ISERROR('1. Production by country {year}'!I262/'2. Crop area by country {year}'!I262)," ",'1. Production by country {year}'!I262/'2. Crop area by country {year}'!I262)</f>
        <v xml:space="preserve"> </v>
      </c>
      <c r="J262" s="59" t="str">
        <f>IF(ISERROR('1. Production by country {year}'!J262/'2. Crop area by country {year}'!J262)," ",'1. Production by country {year}'!J262/'2. Crop area by country {year}'!J262)</f>
        <v xml:space="preserve"> </v>
      </c>
      <c r="K262" s="59" t="str">
        <f>IF(ISERROR('1. Production by country {year}'!K262/'2. Crop area by country {year}'!K262)," ",'1. Production by country {year}'!K262/'2. Crop area by country {year}'!K262)</f>
        <v xml:space="preserve"> </v>
      </c>
      <c r="AC262" s="3"/>
    </row>
    <row r="263" spans="1:29">
      <c r="A263" s="58" t="s">
        <v>42</v>
      </c>
      <c r="B263" s="58">
        <v>75</v>
      </c>
      <c r="C263" s="58" t="s">
        <v>14</v>
      </c>
      <c r="D263" s="58">
        <v>195</v>
      </c>
      <c r="E263" s="58" t="s">
        <v>107</v>
      </c>
      <c r="F263" s="58"/>
      <c r="G263" s="59" t="str">
        <f>IF(ISERROR('1. Production by country {year}'!G263/'2. Crop area by country {year}'!G263)," ",'1. Production by country {year}'!G263/'2. Crop area by country {year}'!G263)</f>
        <v xml:space="preserve"> </v>
      </c>
      <c r="H263" s="59" t="str">
        <f>IF(ISERROR('1. Production by country {year}'!H263/'2. Crop area by country {year}'!H263)," ",'1. Production by country {year}'!H263/'2. Crop area by country {year}'!H263)</f>
        <v xml:space="preserve"> </v>
      </c>
      <c r="I263" s="59" t="str">
        <f>IF(ISERROR('1. Production by country {year}'!I263/'2. Crop area by country {year}'!I263)," ",'1. Production by country {year}'!I263/'2. Crop area by country {year}'!I263)</f>
        <v xml:space="preserve"> </v>
      </c>
      <c r="J263" s="59" t="str">
        <f>IF(ISERROR('1. Production by country {year}'!J263/'2. Crop area by country {year}'!J263)," ",'1. Production by country {year}'!J263/'2. Crop area by country {year}'!J263)</f>
        <v xml:space="preserve"> </v>
      </c>
      <c r="K263" s="59" t="str">
        <f>IF(ISERROR('1. Production by country {year}'!K263/'2. Crop area by country {year}'!K263)," ",'1. Production by country {year}'!K263/'2. Crop area by country {year}'!K263)</f>
        <v xml:space="preserve"> </v>
      </c>
      <c r="AC263" s="3"/>
    </row>
    <row r="264" spans="1:29">
      <c r="A264" s="58" t="s">
        <v>42</v>
      </c>
      <c r="B264" s="58">
        <v>75</v>
      </c>
      <c r="C264" s="58" t="s">
        <v>15</v>
      </c>
      <c r="D264" s="58">
        <v>242</v>
      </c>
      <c r="E264" s="58" t="s">
        <v>107</v>
      </c>
      <c r="F264" s="58"/>
      <c r="G264" s="59">
        <f>IF(ISERROR('1. Production by country {year}'!G264/'2. Crop area by country {year}'!G264)," ",'1. Production by country {year}'!G264/'2. Crop area by country {year}'!G264)</f>
        <v>1.019047619047619</v>
      </c>
      <c r="H264" s="59">
        <f>IF(ISERROR('1. Production by country {year}'!H264/'2. Crop area by country {year}'!H264)," ",'1. Production by country {year}'!H264/'2. Crop area by country {year}'!H264)</f>
        <v>1.040909090909091</v>
      </c>
      <c r="I264" s="59">
        <f>IF(ISERROR('1. Production by country {year}'!I264/'2. Crop area by country {year}'!I264)," ",'1. Production by country {year}'!I264/'2. Crop area by country {year}'!I264)</f>
        <v>0.61702851408696247</v>
      </c>
      <c r="J264" s="59">
        <f>IF(ISERROR('1. Production by country {year}'!J264/'2. Crop area by country {year}'!J264)," ",'1. Production by country {year}'!J264/'2. Crop area by country {year}'!J264)</f>
        <v>0.82003395585738537</v>
      </c>
      <c r="K264" s="59">
        <f>IF(ISERROR('1. Production by country {year}'!K264/'2. Crop area by country {year}'!K264)," ",'1. Production by country {year}'!K264/'2. Crop area by country {year}'!K264)</f>
        <v>0.86575851286956296</v>
      </c>
      <c r="AC264" s="3"/>
    </row>
    <row r="265" spans="1:29">
      <c r="A265" s="58" t="s">
        <v>42</v>
      </c>
      <c r="B265" s="58">
        <v>75</v>
      </c>
      <c r="C265" s="58" t="s">
        <v>16</v>
      </c>
      <c r="D265" s="58">
        <v>201</v>
      </c>
      <c r="E265" s="58" t="s">
        <v>107</v>
      </c>
      <c r="F265" s="58"/>
      <c r="G265" s="59" t="str">
        <f>IF(ISERROR('1. Production by country {year}'!G265/'2. Crop area by country {year}'!G265)," ",'1. Production by country {year}'!G265/'2. Crop area by country {year}'!G265)</f>
        <v xml:space="preserve"> </v>
      </c>
      <c r="H265" s="59" t="str">
        <f>IF(ISERROR('1. Production by country {year}'!H265/'2. Crop area by country {year}'!H265)," ",'1. Production by country {year}'!H265/'2. Crop area by country {year}'!H265)</f>
        <v xml:space="preserve"> </v>
      </c>
      <c r="I265" s="59" t="str">
        <f>IF(ISERROR('1. Production by country {year}'!I265/'2. Crop area by country {year}'!I265)," ",'1. Production by country {year}'!I265/'2. Crop area by country {year}'!I265)</f>
        <v xml:space="preserve"> </v>
      </c>
      <c r="J265" s="59" t="str">
        <f>IF(ISERROR('1. Production by country {year}'!J265/'2. Crop area by country {year}'!J265)," ",'1. Production by country {year}'!J265/'2. Crop area by country {year}'!J265)</f>
        <v xml:space="preserve"> </v>
      </c>
      <c r="K265" s="59" t="str">
        <f>IF(ISERROR('1. Production by country {year}'!K265/'2. Crop area by country {year}'!K265)," ",'1. Production by country {year}'!K265/'2. Crop area by country {year}'!K265)</f>
        <v xml:space="preserve"> </v>
      </c>
      <c r="AC265" s="3"/>
    </row>
    <row r="266" spans="1:29">
      <c r="A266" s="58" t="s">
        <v>42</v>
      </c>
      <c r="B266" s="58">
        <v>75</v>
      </c>
      <c r="C266" s="58" t="s">
        <v>17</v>
      </c>
      <c r="D266" s="58">
        <v>56</v>
      </c>
      <c r="E266" s="58" t="s">
        <v>107</v>
      </c>
      <c r="F266" s="58"/>
      <c r="G266" s="59">
        <f>IF(ISERROR('1. Production by country {year}'!G266/'2. Crop area by country {year}'!G266)," ",'1. Production by country {year}'!G266/'2. Crop area by country {year}'!G266)</f>
        <v>1.0517116333043226</v>
      </c>
      <c r="H266" s="59">
        <f>IF(ISERROR('1. Production by country {year}'!H266/'2. Crop area by country {year}'!H266)," ",'1. Production by country {year}'!H266/'2. Crop area by country {year}'!H266)</f>
        <v>0.89449763079005895</v>
      </c>
      <c r="I266" s="59">
        <f>IF(ISERROR('1. Production by country {year}'!I266/'2. Crop area by country {year}'!I266)," ",'1. Production by country {year}'!I266/'2. Crop area by country {year}'!I266)</f>
        <v>0.8686801637349264</v>
      </c>
      <c r="J266" s="59">
        <f>IF(ISERROR('1. Production by country {year}'!J266/'2. Crop area by country {year}'!J266)," ",'1. Production by country {year}'!J266/'2. Crop area by country {year}'!J266)</f>
        <v>1.0329958582604695</v>
      </c>
      <c r="K266" s="59">
        <f>IF(ISERROR('1. Production by country {year}'!K266/'2. Crop area by country {year}'!K266)," ",'1. Production by country {year}'!K266/'2. Crop area by country {year}'!K266)</f>
        <v>0.96265962449806464</v>
      </c>
      <c r="AC266" s="3"/>
    </row>
    <row r="267" spans="1:29">
      <c r="A267" s="58" t="s">
        <v>42</v>
      </c>
      <c r="B267" s="58">
        <v>75</v>
      </c>
      <c r="C267" s="58" t="s">
        <v>18</v>
      </c>
      <c r="D267" s="58">
        <v>79</v>
      </c>
      <c r="E267" s="58" t="s">
        <v>107</v>
      </c>
      <c r="F267" s="58"/>
      <c r="G267" s="59">
        <f>IF(ISERROR('1. Production by country {year}'!G267/'2. Crop area by country {year}'!G267)," ",'1. Production by country {year}'!G267/'2. Crop area by country {year}'!G267)</f>
        <v>1.001900707660166</v>
      </c>
      <c r="H267" s="59">
        <f>IF(ISERROR('1. Production by country {year}'!H267/'2. Crop area by country {year}'!H267)," ",'1. Production by country {year}'!H267/'2. Crop area by country {year}'!H267)</f>
        <v>0.92895367057919165</v>
      </c>
      <c r="I267" s="59">
        <f>IF(ISERROR('1. Production by country {year}'!I267/'2. Crop area by country {year}'!I267)," ",'1. Production by country {year}'!I267/'2. Crop area by country {year}'!I267)</f>
        <v>0.79831361105640986</v>
      </c>
      <c r="J267" s="59">
        <f>IF(ISERROR('1. Production by country {year}'!J267/'2. Crop area by country {year}'!J267)," ",'1. Production by country {year}'!J267/'2. Crop area by country {year}'!J267)</f>
        <v>0.93303624480095071</v>
      </c>
      <c r="K267" s="59">
        <f>IF(ISERROR('1. Production by country {year}'!K267/'2. Crop area by country {year}'!K267)," ",'1. Production by country {year}'!K267/'2. Crop area by country {year}'!K267)</f>
        <v>0.9196064215839409</v>
      </c>
      <c r="AC267" s="3"/>
    </row>
    <row r="268" spans="1:29">
      <c r="A268" s="58" t="s">
        <v>42</v>
      </c>
      <c r="B268" s="58">
        <v>75</v>
      </c>
      <c r="C268" s="58" t="s">
        <v>19</v>
      </c>
      <c r="D268" s="58">
        <v>197</v>
      </c>
      <c r="E268" s="58" t="s">
        <v>107</v>
      </c>
      <c r="F268" s="58"/>
      <c r="G268" s="59" t="str">
        <f>IF(ISERROR('1. Production by country {year}'!G268/'2. Crop area by country {year}'!G268)," ",'1. Production by country {year}'!G268/'2. Crop area by country {year}'!G268)</f>
        <v xml:space="preserve"> </v>
      </c>
      <c r="H268" s="59" t="str">
        <f>IF(ISERROR('1. Production by country {year}'!H268/'2. Crop area by country {year}'!H268)," ",'1. Production by country {year}'!H268/'2. Crop area by country {year}'!H268)</f>
        <v xml:space="preserve"> </v>
      </c>
      <c r="I268" s="59" t="str">
        <f>IF(ISERROR('1. Production by country {year}'!I268/'2. Crop area by country {year}'!I268)," ",'1. Production by country {year}'!I268/'2. Crop area by country {year}'!I268)</f>
        <v xml:space="preserve"> </v>
      </c>
      <c r="J268" s="59" t="str">
        <f>IF(ISERROR('1. Production by country {year}'!J268/'2. Crop area by country {year}'!J268)," ",'1. Production by country {year}'!J268/'2. Crop area by country {year}'!J268)</f>
        <v xml:space="preserve"> </v>
      </c>
      <c r="K268" s="59" t="str">
        <f>IF(ISERROR('1. Production by country {year}'!K268/'2. Crop area by country {year}'!K268)," ",'1. Production by country {year}'!K268/'2. Crop area by country {year}'!K268)</f>
        <v xml:space="preserve"> </v>
      </c>
      <c r="AC268" s="3"/>
    </row>
    <row r="269" spans="1:29">
      <c r="A269" s="58" t="s">
        <v>42</v>
      </c>
      <c r="B269" s="58">
        <v>75</v>
      </c>
      <c r="C269" s="58" t="s">
        <v>20</v>
      </c>
      <c r="D269" s="58">
        <v>489</v>
      </c>
      <c r="E269" s="58" t="s">
        <v>107</v>
      </c>
      <c r="F269" s="58"/>
      <c r="G269" s="59" t="str">
        <f>IF(ISERROR('1. Production by country {year}'!G269/'2. Crop area by country {year}'!G269)," ",'1. Production by country {year}'!G269/'2. Crop area by country {year}'!G269)</f>
        <v xml:space="preserve"> </v>
      </c>
      <c r="H269" s="59" t="str">
        <f>IF(ISERROR('1. Production by country {year}'!H269/'2. Crop area by country {year}'!H269)," ",'1. Production by country {year}'!H269/'2. Crop area by country {year}'!H269)</f>
        <v xml:space="preserve"> </v>
      </c>
      <c r="I269" s="59" t="str">
        <f>IF(ISERROR('1. Production by country {year}'!I269/'2. Crop area by country {year}'!I269)," ",'1. Production by country {year}'!I269/'2. Crop area by country {year}'!I269)</f>
        <v xml:space="preserve"> </v>
      </c>
      <c r="J269" s="59" t="str">
        <f>IF(ISERROR('1. Production by country {year}'!J269/'2. Crop area by country {year}'!J269)," ",'1. Production by country {year}'!J269/'2. Crop area by country {year}'!J269)</f>
        <v xml:space="preserve"> </v>
      </c>
      <c r="K269" s="59" t="str">
        <f>IF(ISERROR('1. Production by country {year}'!K269/'2. Crop area by country {year}'!K269)," ",'1. Production by country {year}'!K269/'2. Crop area by country {year}'!K269)</f>
        <v xml:space="preserve"> </v>
      </c>
      <c r="AC269" s="3"/>
    </row>
    <row r="270" spans="1:29">
      <c r="A270" s="58" t="s">
        <v>42</v>
      </c>
      <c r="B270" s="58">
        <v>75</v>
      </c>
      <c r="C270" s="58" t="s">
        <v>21</v>
      </c>
      <c r="D270" s="58">
        <v>27</v>
      </c>
      <c r="E270" s="58" t="s">
        <v>107</v>
      </c>
      <c r="F270" s="58"/>
      <c r="G270" s="59">
        <f>IF(ISERROR('1. Production by country {year}'!G270/'2. Crop area by country {year}'!G270)," ",'1. Production by country {year}'!G270/'2. Crop area by country {year}'!G270)</f>
        <v>1.0034129692832765</v>
      </c>
      <c r="H270" s="59">
        <f>IF(ISERROR('1. Production by country {year}'!H270/'2. Crop area by country {year}'!H270)," ",'1. Production by country {year}'!H270/'2. Crop area by country {year}'!H270)</f>
        <v>1.6909576497520031</v>
      </c>
      <c r="I270" s="59">
        <f>IF(ISERROR('1. Production by country {year}'!I270/'2. Crop area by country {year}'!I270)," ",'1. Production by country {year}'!I270/'2. Crop area by country {year}'!I270)</f>
        <v>0.68611512524084783</v>
      </c>
      <c r="J270" s="59">
        <f>IF(ISERROR('1. Production by country {year}'!J270/'2. Crop area by country {year}'!J270)," ",'1. Production by country {year}'!J270/'2. Crop area by country {year}'!J270)</f>
        <v>1.1264705882352941</v>
      </c>
      <c r="K270" s="59">
        <f>IF(ISERROR('1. Production by country {year}'!K270/'2. Crop area by country {year}'!K270)," ",'1. Production by country {year}'!K270/'2. Crop area by country {year}'!K270)</f>
        <v>1.1361887870272263</v>
      </c>
      <c r="AC270" s="3"/>
    </row>
    <row r="271" spans="1:29">
      <c r="A271" s="58" t="s">
        <v>42</v>
      </c>
      <c r="B271" s="58">
        <v>75</v>
      </c>
      <c r="C271" s="58" t="s">
        <v>22</v>
      </c>
      <c r="D271" s="58">
        <v>83</v>
      </c>
      <c r="E271" s="58" t="s">
        <v>107</v>
      </c>
      <c r="F271" s="58"/>
      <c r="G271" s="59">
        <f>IF(ISERROR('1. Production by country {year}'!G271/'2. Crop area by country {year}'!G271)," ",'1. Production by country {year}'!G271/'2. Crop area by country {year}'!G271)</f>
        <v>1.3289903699507604</v>
      </c>
      <c r="H271" s="59">
        <f>IF(ISERROR('1. Production by country {year}'!H271/'2. Crop area by country {year}'!H271)," ",'1. Production by country {year}'!H271/'2. Crop area by country {year}'!H271)</f>
        <v>1.3046291902152811</v>
      </c>
      <c r="I271" s="59">
        <f>IF(ISERROR('1. Production by country {year}'!I271/'2. Crop area by country {year}'!I271)," ",'1. Production by country {year}'!I271/'2. Crop area by country {year}'!I271)</f>
        <v>0.82647329650092083</v>
      </c>
      <c r="J271" s="59">
        <f>IF(ISERROR('1. Production by country {year}'!J271/'2. Crop area by country {year}'!J271)," ",'1. Production by country {year}'!J271/'2. Crop area by country {year}'!J271)</f>
        <v>0.97500095125756248</v>
      </c>
      <c r="K271" s="59">
        <f>IF(ISERROR('1. Production by country {year}'!K271/'2. Crop area by country {year}'!K271)," ",'1. Production by country {year}'!K271/'2. Crop area by country {year}'!K271)</f>
        <v>1.1082025730646241</v>
      </c>
      <c r="AC271" s="3"/>
    </row>
    <row r="272" spans="1:29">
      <c r="A272" s="58" t="s">
        <v>42</v>
      </c>
      <c r="B272" s="58">
        <v>75</v>
      </c>
      <c r="C272" s="58" t="s">
        <v>23</v>
      </c>
      <c r="D272" s="58">
        <v>122</v>
      </c>
      <c r="E272" s="58" t="s">
        <v>107</v>
      </c>
      <c r="F272" s="58"/>
      <c r="G272" s="59" t="str">
        <f>IF(ISERROR('1. Production by country {year}'!G272/'2. Crop area by country {year}'!G272)," ",'1. Production by country {year}'!G272/'2. Crop area by country {year}'!G272)</f>
        <v xml:space="preserve"> </v>
      </c>
      <c r="H272" s="59" t="str">
        <f>IF(ISERROR('1. Production by country {year}'!H272/'2. Crop area by country {year}'!H272)," ",'1. Production by country {year}'!H272/'2. Crop area by country {year}'!H272)</f>
        <v xml:space="preserve"> </v>
      </c>
      <c r="I272" s="59" t="str">
        <f>IF(ISERROR('1. Production by country {year}'!I272/'2. Crop area by country {year}'!I272)," ",'1. Production by country {year}'!I272/'2. Crop area by country {year}'!I272)</f>
        <v xml:space="preserve"> </v>
      </c>
      <c r="J272" s="59" t="str">
        <f>IF(ISERROR('1. Production by country {year}'!J272/'2. Crop area by country {year}'!J272)," ",'1. Production by country {year}'!J272/'2. Crop area by country {year}'!J272)</f>
        <v xml:space="preserve"> </v>
      </c>
      <c r="K272" s="59" t="str">
        <f>IF(ISERROR('1. Production by country {year}'!K272/'2. Crop area by country {year}'!K272)," ",'1. Production by country {year}'!K272/'2. Crop area by country {year}'!K272)</f>
        <v xml:space="preserve"> </v>
      </c>
      <c r="AC272" s="3"/>
    </row>
    <row r="273" spans="1:29">
      <c r="A273" s="58" t="s">
        <v>42</v>
      </c>
      <c r="B273" s="58">
        <v>75</v>
      </c>
      <c r="C273" s="58" t="s">
        <v>24</v>
      </c>
      <c r="D273" s="58">
        <v>15</v>
      </c>
      <c r="E273" s="58" t="s">
        <v>107</v>
      </c>
      <c r="F273" s="58"/>
      <c r="G273" s="59" t="str">
        <f>IF(ISERROR('1. Production by country {year}'!G273/'2. Crop area by country {year}'!G273)," ",'1. Production by country {year}'!G273/'2. Crop area by country {year}'!G273)</f>
        <v xml:space="preserve"> </v>
      </c>
      <c r="H273" s="59" t="str">
        <f>IF(ISERROR('1. Production by country {year}'!H273/'2. Crop area by country {year}'!H273)," ",'1. Production by country {year}'!H273/'2. Crop area by country {year}'!H273)</f>
        <v xml:space="preserve"> </v>
      </c>
      <c r="I273" s="59" t="str">
        <f>IF(ISERROR('1. Production by country {year}'!I273/'2. Crop area by country {year}'!I273)," ",'1. Production by country {year}'!I273/'2. Crop area by country {year}'!I273)</f>
        <v xml:space="preserve"> </v>
      </c>
      <c r="J273" s="59" t="str">
        <f>IF(ISERROR('1. Production by country {year}'!J273/'2. Crop area by country {year}'!J273)," ",'1. Production by country {year}'!J273/'2. Crop area by country {year}'!J273)</f>
        <v xml:space="preserve"> </v>
      </c>
      <c r="K273" s="59" t="str">
        <f>IF(ISERROR('1. Production by country {year}'!K273/'2. Crop area by country {year}'!K273)," ",'1. Production by country {year}'!K273/'2. Crop area by country {year}'!K273)</f>
        <v xml:space="preserve"> </v>
      </c>
      <c r="AC273" s="3"/>
    </row>
    <row r="274" spans="1:29">
      <c r="A274" s="58" t="s">
        <v>42</v>
      </c>
      <c r="B274" s="58">
        <v>75</v>
      </c>
      <c r="C274" s="58" t="s">
        <v>25</v>
      </c>
      <c r="D274" s="58">
        <v>137</v>
      </c>
      <c r="E274" s="58" t="s">
        <v>107</v>
      </c>
      <c r="F274" s="58"/>
      <c r="G274" s="59" t="str">
        <f>IF(ISERROR('1. Production by country {year}'!G274/'2. Crop area by country {year}'!G274)," ",'1. Production by country {year}'!G274/'2. Crop area by country {year}'!G274)</f>
        <v xml:space="preserve"> </v>
      </c>
      <c r="H274" s="59" t="str">
        <f>IF(ISERROR('1. Production by country {year}'!H274/'2. Crop area by country {year}'!H274)," ",'1. Production by country {year}'!H274/'2. Crop area by country {year}'!H274)</f>
        <v xml:space="preserve"> </v>
      </c>
      <c r="I274" s="59" t="str">
        <f>IF(ISERROR('1. Production by country {year}'!I274/'2. Crop area by country {year}'!I274)," ",'1. Production by country {year}'!I274/'2. Crop area by country {year}'!I274)</f>
        <v xml:space="preserve"> </v>
      </c>
      <c r="J274" s="59" t="str">
        <f>IF(ISERROR('1. Production by country {year}'!J274/'2. Crop area by country {year}'!J274)," ",'1. Production by country {year}'!J274/'2. Crop area by country {year}'!J274)</f>
        <v xml:space="preserve"> </v>
      </c>
      <c r="K274" s="59" t="str">
        <f>IF(ISERROR('1. Production by country {year}'!K274/'2. Crop area by country {year}'!K274)," ",'1. Production by country {year}'!K274/'2. Crop area by country {year}'!K274)</f>
        <v xml:space="preserve"> </v>
      </c>
      <c r="AC274" s="3"/>
    </row>
    <row r="275" spans="1:29">
      <c r="A275" s="58" t="s">
        <v>43</v>
      </c>
      <c r="B275" s="58">
        <v>81</v>
      </c>
      <c r="C275" s="58" t="s">
        <v>7</v>
      </c>
      <c r="D275" s="58">
        <v>486</v>
      </c>
      <c r="E275" s="58" t="s">
        <v>107</v>
      </c>
      <c r="F275" s="58"/>
      <c r="G275" s="59">
        <f>IF(ISERROR('1. Production by country {year}'!G275/'2. Crop area by country {year}'!G275)," ",'1. Production by country {year}'!G275/'2. Crop area by country {year}'!G275)</f>
        <v>4</v>
      </c>
      <c r="H275" s="59">
        <f>IF(ISERROR('1. Production by country {year}'!H275/'2. Crop area by country {year}'!H275)," ",'1. Production by country {year}'!H275/'2. Crop area by country {year}'!H275)</f>
        <v>8</v>
      </c>
      <c r="I275" s="59">
        <f>IF(ISERROR('1. Production by country {year}'!I275/'2. Crop area by country {year}'!I275)," ",'1. Production by country {year}'!I275/'2. Crop area by country {year}'!I275)</f>
        <v>7.9861111111111107</v>
      </c>
      <c r="J275" s="59">
        <f>IF(ISERROR('1. Production by country {year}'!J275/'2. Crop area by country {year}'!J275)," ",'1. Production by country {year}'!J275/'2. Crop area by country {year}'!J275)</f>
        <v>7.9861111111111107</v>
      </c>
      <c r="K275" s="59">
        <f>IF(ISERROR('1. Production by country {year}'!K275/'2. Crop area by country {year}'!K275)," ",'1. Production by country {year}'!K275/'2. Crop area by country {year}'!K275)</f>
        <v>7.0521801286633305</v>
      </c>
      <c r="AC275" s="3"/>
    </row>
    <row r="276" spans="1:29">
      <c r="A276" s="58" t="s">
        <v>43</v>
      </c>
      <c r="B276" s="58">
        <v>81</v>
      </c>
      <c r="C276" s="58" t="s">
        <v>10</v>
      </c>
      <c r="D276" s="58">
        <v>176</v>
      </c>
      <c r="E276" s="58" t="s">
        <v>107</v>
      </c>
      <c r="F276" s="58"/>
      <c r="G276" s="59" t="str">
        <f>IF(ISERROR('1. Production by country {year}'!G276/'2. Crop area by country {year}'!G276)," ",'1. Production by country {year}'!G276/'2. Crop area by country {year}'!G276)</f>
        <v xml:space="preserve"> </v>
      </c>
      <c r="H276" s="59" t="str">
        <f>IF(ISERROR('1. Production by country {year}'!H276/'2. Crop area by country {year}'!H276)," ",'1. Production by country {year}'!H276/'2. Crop area by country {year}'!H276)</f>
        <v xml:space="preserve"> </v>
      </c>
      <c r="I276" s="59" t="str">
        <f>IF(ISERROR('1. Production by country {year}'!I276/'2. Crop area by country {year}'!I276)," ",'1. Production by country {year}'!I276/'2. Crop area by country {year}'!I276)</f>
        <v xml:space="preserve"> </v>
      </c>
      <c r="J276" s="59" t="str">
        <f>IF(ISERROR('1. Production by country {year}'!J276/'2. Crop area by country {year}'!J276)," ",'1. Production by country {year}'!J276/'2. Crop area by country {year}'!J276)</f>
        <v xml:space="preserve"> </v>
      </c>
      <c r="K276" s="59" t="str">
        <f>IF(ISERROR('1. Production by country {year}'!K276/'2. Crop area by country {year}'!K276)," ",'1. Production by country {year}'!K276/'2. Crop area by country {year}'!K276)</f>
        <v xml:space="preserve"> </v>
      </c>
      <c r="AC276" s="3"/>
    </row>
    <row r="277" spans="1:29">
      <c r="A277" s="58" t="s">
        <v>43</v>
      </c>
      <c r="B277" s="58">
        <v>81</v>
      </c>
      <c r="C277" s="58" t="s">
        <v>12</v>
      </c>
      <c r="D277" s="58">
        <v>125</v>
      </c>
      <c r="E277" s="58" t="s">
        <v>107</v>
      </c>
      <c r="F277" s="58"/>
      <c r="G277" s="59">
        <f>IF(ISERROR('1. Production by country {year}'!G277/'2. Crop area by country {year}'!G277)," ",'1. Production by country {year}'!G277/'2. Crop area by country {year}'!G277)</f>
        <v>12.756</v>
      </c>
      <c r="H277" s="59">
        <f>IF(ISERROR('1. Production by country {year}'!H277/'2. Crop area by country {year}'!H277)," ",'1. Production by country {year}'!H277/'2. Crop area by country {year}'!H277)</f>
        <v>12.2</v>
      </c>
      <c r="I277" s="59">
        <f>IF(ISERROR('1. Production by country {year}'!I277/'2. Crop area by country {year}'!I277)," ",'1. Production by country {year}'!I277/'2. Crop area by country {year}'!I277)</f>
        <v>12.76395637889898</v>
      </c>
      <c r="J277" s="59">
        <f>IF(ISERROR('1. Production by country {year}'!J277/'2. Crop area by country {year}'!J277)," ",'1. Production by country {year}'!J277/'2. Crop area by country {year}'!J277)</f>
        <v>13.514501381083912</v>
      </c>
      <c r="K277" s="59">
        <f>IF(ISERROR('1. Production by country {year}'!K277/'2. Crop area by country {year}'!K277)," ",'1. Production by country {year}'!K277/'2. Crop area by country {year}'!K277)</f>
        <v>12.820207832225</v>
      </c>
      <c r="AC277" s="3"/>
    </row>
    <row r="278" spans="1:29">
      <c r="A278" s="58" t="s">
        <v>43</v>
      </c>
      <c r="B278" s="58">
        <v>81</v>
      </c>
      <c r="C278" s="58" t="s">
        <v>13</v>
      </c>
      <c r="D278" s="58">
        <v>191</v>
      </c>
      <c r="E278" s="58" t="s">
        <v>107</v>
      </c>
      <c r="F278" s="58"/>
      <c r="G278" s="59" t="str">
        <f>IF(ISERROR('1. Production by country {year}'!G278/'2. Crop area by country {year}'!G278)," ",'1. Production by country {year}'!G278/'2. Crop area by country {year}'!G278)</f>
        <v xml:space="preserve"> </v>
      </c>
      <c r="H278" s="59" t="str">
        <f>IF(ISERROR('1. Production by country {year}'!H278/'2. Crop area by country {year}'!H278)," ",'1. Production by country {year}'!H278/'2. Crop area by country {year}'!H278)</f>
        <v xml:space="preserve"> </v>
      </c>
      <c r="I278" s="59" t="str">
        <f>IF(ISERROR('1. Production by country {year}'!I278/'2. Crop area by country {year}'!I278)," ",'1. Production by country {year}'!I278/'2. Crop area by country {year}'!I278)</f>
        <v xml:space="preserve"> </v>
      </c>
      <c r="J278" s="59" t="str">
        <f>IF(ISERROR('1. Production by country {year}'!J278/'2. Crop area by country {year}'!J278)," ",'1. Production by country {year}'!J278/'2. Crop area by country {year}'!J278)</f>
        <v xml:space="preserve"> </v>
      </c>
      <c r="K278" s="59" t="str">
        <f>IF(ISERROR('1. Production by country {year}'!K278/'2. Crop area by country {year}'!K278)," ",'1. Production by country {year}'!K278/'2. Crop area by country {year}'!K278)</f>
        <v xml:space="preserve"> </v>
      </c>
      <c r="AC278" s="3"/>
    </row>
    <row r="279" spans="1:29">
      <c r="A279" s="58" t="s">
        <v>43</v>
      </c>
      <c r="B279" s="58">
        <v>81</v>
      </c>
      <c r="C279" s="58" t="s">
        <v>14</v>
      </c>
      <c r="D279" s="58">
        <v>195</v>
      </c>
      <c r="E279" s="58" t="s">
        <v>107</v>
      </c>
      <c r="F279" s="58"/>
      <c r="G279" s="59" t="str">
        <f>IF(ISERROR('1. Production by country {year}'!G279/'2. Crop area by country {year}'!G279)," ",'1. Production by country {year}'!G279/'2. Crop area by country {year}'!G279)</f>
        <v xml:space="preserve"> </v>
      </c>
      <c r="H279" s="59" t="str">
        <f>IF(ISERROR('1. Production by country {year}'!H279/'2. Crop area by country {year}'!H279)," ",'1. Production by country {year}'!H279/'2. Crop area by country {year}'!H279)</f>
        <v xml:space="preserve"> </v>
      </c>
      <c r="I279" s="59" t="str">
        <f>IF(ISERROR('1. Production by country {year}'!I279/'2. Crop area by country {year}'!I279)," ",'1. Production by country {year}'!I279/'2. Crop area by country {year}'!I279)</f>
        <v xml:space="preserve"> </v>
      </c>
      <c r="J279" s="59" t="str">
        <f>IF(ISERROR('1. Production by country {year}'!J279/'2. Crop area by country {year}'!J279)," ",'1. Production by country {year}'!J279/'2. Crop area by country {year}'!J279)</f>
        <v xml:space="preserve"> </v>
      </c>
      <c r="K279" s="59" t="str">
        <f>IF(ISERROR('1. Production by country {year}'!K279/'2. Crop area by country {year}'!K279)," ",'1. Production by country {year}'!K279/'2. Crop area by country {year}'!K279)</f>
        <v xml:space="preserve"> </v>
      </c>
      <c r="AC279" s="3"/>
    </row>
    <row r="280" spans="1:29">
      <c r="A280" s="58" t="s">
        <v>43</v>
      </c>
      <c r="B280" s="58">
        <v>81</v>
      </c>
      <c r="C280" s="58" t="s">
        <v>15</v>
      </c>
      <c r="D280" s="58">
        <v>242</v>
      </c>
      <c r="E280" s="58" t="s">
        <v>107</v>
      </c>
      <c r="F280" s="58"/>
      <c r="G280" s="59">
        <f>IF(ISERROR('1. Production by country {year}'!G280/'2. Crop area by country {year}'!G280)," ",'1. Production by country {year}'!G280/'2. Crop area by country {year}'!G280)</f>
        <v>0.93333333333333335</v>
      </c>
      <c r="H280" s="59">
        <f>IF(ISERROR('1. Production by country {year}'!H280/'2. Crop area by country {year}'!H280)," ",'1. Production by country {year}'!H280/'2. Crop area by country {year}'!H280)</f>
        <v>1.0833333333333333</v>
      </c>
      <c r="I280" s="59">
        <f>IF(ISERROR('1. Production by country {year}'!I280/'2. Crop area by country {year}'!I280)," ",'1. Production by country {year}'!I280/'2. Crop area by country {year}'!I280)</f>
        <v>0.88329820864067443</v>
      </c>
      <c r="J280" s="59">
        <f>IF(ISERROR('1. Production by country {year}'!J280/'2. Crop area by country {year}'!J280)," ",'1. Production by country {year}'!J280/'2. Crop area by country {year}'!J280)</f>
        <v>1.340614840586323</v>
      </c>
      <c r="K280" s="59">
        <f>IF(ISERROR('1. Production by country {year}'!K280/'2. Crop area by country {year}'!K280)," ",'1. Production by country {year}'!K280/'2. Crop area by country {year}'!K280)</f>
        <v>1.0552117364235962</v>
      </c>
      <c r="AC280" s="3"/>
    </row>
    <row r="281" spans="1:29">
      <c r="A281" s="58" t="s">
        <v>43</v>
      </c>
      <c r="B281" s="58">
        <v>81</v>
      </c>
      <c r="C281" s="58" t="s">
        <v>16</v>
      </c>
      <c r="D281" s="58">
        <v>201</v>
      </c>
      <c r="E281" s="58" t="s">
        <v>107</v>
      </c>
      <c r="F281" s="58"/>
      <c r="G281" s="59" t="str">
        <f>IF(ISERROR('1. Production by country {year}'!G281/'2. Crop area by country {year}'!G281)," ",'1. Production by country {year}'!G281/'2. Crop area by country {year}'!G281)</f>
        <v xml:space="preserve"> </v>
      </c>
      <c r="H281" s="59" t="str">
        <f>IF(ISERROR('1. Production by country {year}'!H281/'2. Crop area by country {year}'!H281)," ",'1. Production by country {year}'!H281/'2. Crop area by country {year}'!H281)</f>
        <v xml:space="preserve"> </v>
      </c>
      <c r="I281" s="59" t="str">
        <f>IF(ISERROR('1. Production by country {year}'!I281/'2. Crop area by country {year}'!I281)," ",'1. Production by country {year}'!I281/'2. Crop area by country {year}'!I281)</f>
        <v xml:space="preserve"> </v>
      </c>
      <c r="J281" s="59" t="str">
        <f>IF(ISERROR('1. Production by country {year}'!J281/'2. Crop area by country {year}'!J281)," ",'1. Production by country {year}'!J281/'2. Crop area by country {year}'!J281)</f>
        <v xml:space="preserve"> </v>
      </c>
      <c r="K281" s="59" t="str">
        <f>IF(ISERROR('1. Production by country {year}'!K281/'2. Crop area by country {year}'!K281)," ",'1. Production by country {year}'!K281/'2. Crop area by country {year}'!K281)</f>
        <v xml:space="preserve"> </v>
      </c>
      <c r="AC281" s="3"/>
    </row>
    <row r="282" spans="1:29">
      <c r="A282" s="58" t="s">
        <v>43</v>
      </c>
      <c r="B282" s="58">
        <v>81</v>
      </c>
      <c r="C282" s="58" t="s">
        <v>17</v>
      </c>
      <c r="D282" s="58">
        <v>56</v>
      </c>
      <c r="E282" s="58" t="s">
        <v>107</v>
      </c>
      <c r="F282" s="58"/>
      <c r="G282" s="59">
        <f>IF(ISERROR('1. Production by country {year}'!G282/'2. Crop area by country {year}'!G282)," ",'1. Production by country {year}'!G282/'2. Crop area by country {year}'!G282)</f>
        <v>1.5613333333333332</v>
      </c>
      <c r="H282" s="59">
        <f>IF(ISERROR('1. Production by country {year}'!H282/'2. Crop area by country {year}'!H282)," ",'1. Production by country {year}'!H282/'2. Crop area by country {year}'!H282)</f>
        <v>1.4993694829760404</v>
      </c>
      <c r="I282" s="59">
        <f>IF(ISERROR('1. Production by country {year}'!I282/'2. Crop area by country {year}'!I282)," ",'1. Production by country {year}'!I282/'2. Crop area by country {year}'!I282)</f>
        <v>1.5436606882934423</v>
      </c>
      <c r="J282" s="59">
        <f>IF(ISERROR('1. Production by country {year}'!J282/'2. Crop area by country {year}'!J282)," ",'1. Production by country {year}'!J282/'2. Crop area by country {year}'!J282)</f>
        <v>1.7371493394465058</v>
      </c>
      <c r="K282" s="59">
        <f>IF(ISERROR('1. Production by country {year}'!K282/'2. Crop area by country {year}'!K282)," ",'1. Production by country {year}'!K282/'2. Crop area by country {year}'!K282)</f>
        <v>1.5882843240556972</v>
      </c>
      <c r="AC282" s="3"/>
    </row>
    <row r="283" spans="1:29">
      <c r="A283" s="58" t="s">
        <v>43</v>
      </c>
      <c r="B283" s="58">
        <v>81</v>
      </c>
      <c r="C283" s="58" t="s">
        <v>18</v>
      </c>
      <c r="D283" s="58">
        <v>79</v>
      </c>
      <c r="E283" s="58" t="s">
        <v>107</v>
      </c>
      <c r="F283" s="58"/>
      <c r="G283" s="59">
        <f>IF(ISERROR('1. Production by country {year}'!G283/'2. Crop area by country {year}'!G283)," ",'1. Production by country {year}'!G283/'2. Crop area by country {year}'!G283)</f>
        <v>1</v>
      </c>
      <c r="H283" s="59">
        <f>IF(ISERROR('1. Production by country {year}'!H283/'2. Crop area by country {year}'!H283)," ",'1. Production by country {year}'!H283/'2. Crop area by country {year}'!H283)</f>
        <v>0.82499999999999996</v>
      </c>
      <c r="I283" s="59">
        <f>IF(ISERROR('1. Production by country {year}'!I283/'2. Crop area by country {year}'!I283)," ",'1. Production by country {year}'!I283/'2. Crop area by country {year}'!I283)</f>
        <v>0.69473296048183886</v>
      </c>
      <c r="J283" s="59">
        <f>IF(ISERROR('1. Production by country {year}'!J283/'2. Crop area by country {year}'!J283)," ",'1. Production by country {year}'!J283/'2. Crop area by country {year}'!J283)</f>
        <v>1.0637106952752016</v>
      </c>
      <c r="K283" s="59">
        <f>IF(ISERROR('1. Production by country {year}'!K283/'2. Crop area by country {year}'!K283)," ",'1. Production by country {year}'!K283/'2. Crop area by country {year}'!K283)</f>
        <v>0.89990958160944734</v>
      </c>
      <c r="AC283" s="3"/>
    </row>
    <row r="284" spans="1:29">
      <c r="A284" s="58" t="s">
        <v>43</v>
      </c>
      <c r="B284" s="58">
        <v>81</v>
      </c>
      <c r="C284" s="58" t="s">
        <v>19</v>
      </c>
      <c r="D284" s="58">
        <v>197</v>
      </c>
      <c r="E284" s="58" t="s">
        <v>107</v>
      </c>
      <c r="F284" s="58"/>
      <c r="G284" s="59" t="str">
        <f>IF(ISERROR('1. Production by country {year}'!G284/'2. Crop area by country {year}'!G284)," ",'1. Production by country {year}'!G284/'2. Crop area by country {year}'!G284)</f>
        <v xml:space="preserve"> </v>
      </c>
      <c r="H284" s="59" t="str">
        <f>IF(ISERROR('1. Production by country {year}'!H284/'2. Crop area by country {year}'!H284)," ",'1. Production by country {year}'!H284/'2. Crop area by country {year}'!H284)</f>
        <v xml:space="preserve"> </v>
      </c>
      <c r="I284" s="59" t="str">
        <f>IF(ISERROR('1. Production by country {year}'!I284/'2. Crop area by country {year}'!I284)," ",'1. Production by country {year}'!I284/'2. Crop area by country {year}'!I284)</f>
        <v xml:space="preserve"> </v>
      </c>
      <c r="J284" s="59" t="str">
        <f>IF(ISERROR('1. Production by country {year}'!J284/'2. Crop area by country {year}'!J284)," ",'1. Production by country {year}'!J284/'2. Crop area by country {year}'!J284)</f>
        <v xml:space="preserve"> </v>
      </c>
      <c r="K284" s="59" t="str">
        <f>IF(ISERROR('1. Production by country {year}'!K284/'2. Crop area by country {year}'!K284)," ",'1. Production by country {year}'!K284/'2. Crop area by country {year}'!K284)</f>
        <v xml:space="preserve"> </v>
      </c>
      <c r="AC284" s="3"/>
    </row>
    <row r="285" spans="1:29">
      <c r="A285" s="58" t="s">
        <v>43</v>
      </c>
      <c r="B285" s="58">
        <v>81</v>
      </c>
      <c r="C285" s="58" t="s">
        <v>20</v>
      </c>
      <c r="D285" s="58">
        <v>489</v>
      </c>
      <c r="E285" s="58" t="s">
        <v>107</v>
      </c>
      <c r="F285" s="58"/>
      <c r="G285" s="59">
        <f>IF(ISERROR('1. Production by country {year}'!G285/'2. Crop area by country {year}'!G285)," ",'1. Production by country {year}'!G285/'2. Crop area by country {year}'!G285)</f>
        <v>9.6275862068965523</v>
      </c>
      <c r="H285" s="59">
        <f>IF(ISERROR('1. Production by country {year}'!H285/'2. Crop area by country {year}'!H285)," ",'1. Production by country {year}'!H285/'2. Crop area by country {year}'!H285)</f>
        <v>9.6989966555183944</v>
      </c>
      <c r="I285" s="59">
        <f>IF(ISERROR('1. Production by country {year}'!I285/'2. Crop area by country {year}'!I285)," ",'1. Production by country {year}'!I285/'2. Crop area by country {year}'!I285)</f>
        <v>10.592387565920928</v>
      </c>
      <c r="J285" s="59">
        <f>IF(ISERROR('1. Production by country {year}'!J285/'2. Crop area by country {year}'!J285)," ",'1. Production by country {year}'!J285/'2. Crop area by country {year}'!J285)</f>
        <v>10.703899685716118</v>
      </c>
      <c r="K285" s="59">
        <f>IF(ISERROR('1. Production by country {year}'!K285/'2. Crop area by country {year}'!K285)," ",'1. Production by country {year}'!K285/'2. Crop area by country {year}'!K285)</f>
        <v>10.167762476059398</v>
      </c>
      <c r="AC285" s="3"/>
    </row>
    <row r="286" spans="1:29">
      <c r="A286" s="58" t="s">
        <v>43</v>
      </c>
      <c r="B286" s="58">
        <v>81</v>
      </c>
      <c r="C286" s="58" t="s">
        <v>21</v>
      </c>
      <c r="D286" s="58">
        <v>27</v>
      </c>
      <c r="E286" s="58" t="s">
        <v>107</v>
      </c>
      <c r="F286" s="58"/>
      <c r="G286" s="59">
        <f>IF(ISERROR('1. Production by country {year}'!G286/'2. Crop area by country {year}'!G286)," ",'1. Production by country {year}'!G286/'2. Crop area by country {year}'!G286)</f>
        <v>2.3916666666666666</v>
      </c>
      <c r="H286" s="59">
        <f>IF(ISERROR('1. Production by country {year}'!H286/'2. Crop area by country {year}'!H286)," ",'1. Production by country {year}'!H286/'2. Crop area by country {year}'!H286)</f>
        <v>2</v>
      </c>
      <c r="I286" s="59">
        <f>IF(ISERROR('1. Production by country {year}'!I286/'2. Crop area by country {year}'!I286)," ",'1. Production by country {year}'!I286/'2. Crop area by country {year}'!I286)</f>
        <v>1.7014596529881576</v>
      </c>
      <c r="J286" s="59">
        <f>IF(ISERROR('1. Production by country {year}'!J286/'2. Crop area by country {year}'!J286)," ",'1. Production by country {year}'!J286/'2. Crop area by country {year}'!J286)</f>
        <v>2.2734939759036146</v>
      </c>
      <c r="K286" s="59">
        <f>IF(ISERROR('1. Production by country {year}'!K286/'2. Crop area by country {year}'!K286)," ",'1. Production by country {year}'!K286/'2. Crop area by country {year}'!K286)</f>
        <v>2.1043699792492756</v>
      </c>
      <c r="AC286" s="3"/>
    </row>
    <row r="287" spans="1:29">
      <c r="A287" s="58" t="s">
        <v>43</v>
      </c>
      <c r="B287" s="58">
        <v>81</v>
      </c>
      <c r="C287" s="58" t="s">
        <v>22</v>
      </c>
      <c r="D287" s="58">
        <v>83</v>
      </c>
      <c r="E287" s="58" t="s">
        <v>107</v>
      </c>
      <c r="F287" s="58"/>
      <c r="G287" s="59">
        <f>IF(ISERROR('1. Production by country {year}'!G287/'2. Crop area by country {year}'!G287)," ",'1. Production by country {year}'!G287/'2. Crop area by country {year}'!G287)</f>
        <v>1</v>
      </c>
      <c r="H287" s="59">
        <f>IF(ISERROR('1. Production by country {year}'!H287/'2. Crop area by country {year}'!H287)," ",'1. Production by country {year}'!H287/'2. Crop area by country {year}'!H287)</f>
        <v>0.984375</v>
      </c>
      <c r="I287" s="59">
        <f>IF(ISERROR('1. Production by country {year}'!I287/'2. Crop area by country {year}'!I287)," ",'1. Production by country {year}'!I287/'2. Crop area by country {year}'!I287)</f>
        <v>0.74269679090516616</v>
      </c>
      <c r="J287" s="59">
        <f>IF(ISERROR('1. Production by country {year}'!J287/'2. Crop area by country {year}'!J287)," ",'1. Production by country {year}'!J287/'2. Crop area by country {year}'!J287)</f>
        <v>1.1997027477706084</v>
      </c>
      <c r="K287" s="59">
        <f>IF(ISERROR('1. Production by country {year}'!K287/'2. Crop area by country {year}'!K287)," ",'1. Production by country {year}'!K287/'2. Crop area by country {year}'!K287)</f>
        <v>0.99679987019191763</v>
      </c>
      <c r="AC287" s="3"/>
    </row>
    <row r="288" spans="1:29">
      <c r="A288" s="58" t="s">
        <v>43</v>
      </c>
      <c r="B288" s="58">
        <v>81</v>
      </c>
      <c r="C288" s="58" t="s">
        <v>23</v>
      </c>
      <c r="D288" s="58">
        <v>122</v>
      </c>
      <c r="E288" s="58" t="s">
        <v>107</v>
      </c>
      <c r="F288" s="58"/>
      <c r="G288" s="59">
        <f>IF(ISERROR('1. Production by country {year}'!G288/'2. Crop area by country {year}'!G288)," ",'1. Production by country {year}'!G288/'2. Crop area by country {year}'!G288)</f>
        <v>1.3868613138686132</v>
      </c>
      <c r="H288" s="59">
        <f>IF(ISERROR('1. Production by country {year}'!H288/'2. Crop area by country {year}'!H288)," ",'1. Production by country {year}'!H288/'2. Crop area by country {year}'!H288)</f>
        <v>1.3868613138686132</v>
      </c>
      <c r="I288" s="59">
        <f>IF(ISERROR('1. Production by country {year}'!I288/'2. Crop area by country {year}'!I288)," ",'1. Production by country {year}'!I288/'2. Crop area by country {year}'!I288)</f>
        <v>1.3868613138686132</v>
      </c>
      <c r="J288" s="59">
        <f>IF(ISERROR('1. Production by country {year}'!J288/'2. Crop area by country {year}'!J288)," ",'1. Production by country {year}'!J288/'2. Crop area by country {year}'!J288)</f>
        <v>1.3868613138686132</v>
      </c>
      <c r="K288" s="59">
        <f>IF(ISERROR('1. Production by country {year}'!K288/'2. Crop area by country {year}'!K288)," ",'1. Production by country {year}'!K288/'2. Crop area by country {year}'!K288)</f>
        <v>1.3868613138686132</v>
      </c>
      <c r="AC288" s="3"/>
    </row>
    <row r="289" spans="1:29">
      <c r="A289" s="58" t="s">
        <v>43</v>
      </c>
      <c r="B289" s="58">
        <v>81</v>
      </c>
      <c r="C289" s="58" t="s">
        <v>24</v>
      </c>
      <c r="D289" s="58">
        <v>15</v>
      </c>
      <c r="E289" s="58" t="s">
        <v>107</v>
      </c>
      <c r="F289" s="58"/>
      <c r="G289" s="59" t="str">
        <f>IF(ISERROR('1. Production by country {year}'!G289/'2. Crop area by country {year}'!G289)," ",'1. Production by country {year}'!G289/'2. Crop area by country {year}'!G289)</f>
        <v xml:space="preserve"> </v>
      </c>
      <c r="H289" s="59" t="str">
        <f>IF(ISERROR('1. Production by country {year}'!H289/'2. Crop area by country {year}'!H289)," ",'1. Production by country {year}'!H289/'2. Crop area by country {year}'!H289)</f>
        <v xml:space="preserve"> </v>
      </c>
      <c r="I289" s="59" t="str">
        <f>IF(ISERROR('1. Production by country {year}'!I289/'2. Crop area by country {year}'!I289)," ",'1. Production by country {year}'!I289/'2. Crop area by country {year}'!I289)</f>
        <v xml:space="preserve"> </v>
      </c>
      <c r="J289" s="59" t="str">
        <f>IF(ISERROR('1. Production by country {year}'!J289/'2. Crop area by country {year}'!J289)," ",'1. Production by country {year}'!J289/'2. Crop area by country {year}'!J289)</f>
        <v xml:space="preserve"> </v>
      </c>
      <c r="K289" s="59" t="str">
        <f>IF(ISERROR('1. Production by country {year}'!K289/'2. Crop area by country {year}'!K289)," ",'1. Production by country {year}'!K289/'2. Crop area by country {year}'!K289)</f>
        <v xml:space="preserve"> </v>
      </c>
      <c r="AC289" s="3"/>
    </row>
    <row r="290" spans="1:29">
      <c r="A290" s="58" t="s">
        <v>43</v>
      </c>
      <c r="B290" s="58">
        <v>81</v>
      </c>
      <c r="C290" s="58" t="s">
        <v>25</v>
      </c>
      <c r="D290" s="58">
        <v>137</v>
      </c>
      <c r="E290" s="58" t="s">
        <v>107</v>
      </c>
      <c r="F290" s="58"/>
      <c r="G290" s="59">
        <f>IF(ISERROR('1. Production by country {year}'!G290/'2. Crop area by country {year}'!G290)," ",'1. Production by country {year}'!G290/'2. Crop area by country {year}'!G290)</f>
        <v>12.536231884057971</v>
      </c>
      <c r="H290" s="59">
        <f>IF(ISERROR('1. Production by country {year}'!H290/'2. Crop area by country {year}'!H290)," ",'1. Production by country {year}'!H290/'2. Crop area by country {year}'!H290)</f>
        <v>12.258064516129032</v>
      </c>
      <c r="I290" s="59">
        <f>IF(ISERROR('1. Production by country {year}'!I290/'2. Crop area by country {year}'!I290)," ",'1. Production by country {year}'!I290/'2. Crop area by country {year}'!I290)</f>
        <v>13.523254735931271</v>
      </c>
      <c r="J290" s="59">
        <f>IF(ISERROR('1. Production by country {year}'!J290/'2. Crop area by country {year}'!J290)," ",'1. Production by country {year}'!J290/'2. Crop area by country {year}'!J290)</f>
        <v>14.083062404695458</v>
      </c>
      <c r="K290" s="59">
        <f>IF(ISERROR('1. Production by country {year}'!K290/'2. Crop area by country {year}'!K290)," ",'1. Production by country {year}'!K290/'2. Crop area by country {year}'!K290)</f>
        <v>13.132976170199589</v>
      </c>
      <c r="AC290" s="3"/>
    </row>
    <row r="291" spans="1:29">
      <c r="A291" s="58" t="s">
        <v>44</v>
      </c>
      <c r="B291" s="58">
        <v>90</v>
      </c>
      <c r="C291" s="58" t="s">
        <v>7</v>
      </c>
      <c r="D291" s="58">
        <v>486</v>
      </c>
      <c r="E291" s="58" t="s">
        <v>107</v>
      </c>
      <c r="F291" s="58"/>
      <c r="G291" s="59">
        <f>IF(ISERROR('1. Production by country {year}'!G291/'2. Crop area by country {year}'!G291)," ",'1. Production by country {year}'!G291/'2. Crop area by country {year}'!G291)</f>
        <v>3.75</v>
      </c>
      <c r="H291" s="59">
        <f>IF(ISERROR('1. Production by country {year}'!H291/'2. Crop area by country {year}'!H291)," ",'1. Production by country {year}'!H291/'2. Crop area by country {year}'!H291)</f>
        <v>3.8271604938271606</v>
      </c>
      <c r="I291" s="59">
        <f>IF(ISERROR('1. Production by country {year}'!I291/'2. Crop area by country {year}'!I291)," ",'1. Production by country {year}'!I291/'2. Crop area by country {year}'!I291)</f>
        <v>3.9024390243902438</v>
      </c>
      <c r="J291" s="59">
        <f>IF(ISERROR('1. Production by country {year}'!J291/'2. Crop area by country {year}'!J291)," ",'1. Production by country {year}'!J291/'2. Crop area by country {year}'!J291)</f>
        <v>3.9036144578313254</v>
      </c>
      <c r="K291" s="59">
        <f>IF(ISERROR('1. Production by country {year}'!K291/'2. Crop area by country {year}'!K291)," ",'1. Production by country {year}'!K291/'2. Crop area by country {year}'!K291)</f>
        <v>3.8466257668711656</v>
      </c>
      <c r="AC291" s="3"/>
    </row>
    <row r="292" spans="1:29">
      <c r="A292" s="58" t="s">
        <v>44</v>
      </c>
      <c r="B292" s="58">
        <v>90</v>
      </c>
      <c r="C292" s="58" t="s">
        <v>10</v>
      </c>
      <c r="D292" s="58">
        <v>176</v>
      </c>
      <c r="E292" s="58" t="s">
        <v>107</v>
      </c>
      <c r="F292" s="58"/>
      <c r="G292" s="59" t="str">
        <f>IF(ISERROR('1. Production by country {year}'!G292/'2. Crop area by country {year}'!G292)," ",'1. Production by country {year}'!G292/'2. Crop area by country {year}'!G292)</f>
        <v xml:space="preserve"> </v>
      </c>
      <c r="H292" s="59" t="str">
        <f>IF(ISERROR('1. Production by country {year}'!H292/'2. Crop area by country {year}'!H292)," ",'1. Production by country {year}'!H292/'2. Crop area by country {year}'!H292)</f>
        <v xml:space="preserve"> </v>
      </c>
      <c r="I292" s="59" t="str">
        <f>IF(ISERROR('1. Production by country {year}'!I292/'2. Crop area by country {year}'!I292)," ",'1. Production by country {year}'!I292/'2. Crop area by country {year}'!I292)</f>
        <v xml:space="preserve"> </v>
      </c>
      <c r="J292" s="59" t="str">
        <f>IF(ISERROR('1. Production by country {year}'!J292/'2. Crop area by country {year}'!J292)," ",'1. Production by country {year}'!J292/'2. Crop area by country {year}'!J292)</f>
        <v xml:space="preserve"> </v>
      </c>
      <c r="K292" s="59" t="str">
        <f>IF(ISERROR('1. Production by country {year}'!K292/'2. Crop area by country {year}'!K292)," ",'1. Production by country {year}'!K292/'2. Crop area by country {year}'!K292)</f>
        <v xml:space="preserve"> </v>
      </c>
      <c r="AC292" s="3"/>
    </row>
    <row r="293" spans="1:29">
      <c r="A293" s="58" t="s">
        <v>44</v>
      </c>
      <c r="B293" s="58">
        <v>90</v>
      </c>
      <c r="C293" s="58" t="s">
        <v>12</v>
      </c>
      <c r="D293" s="58">
        <v>125</v>
      </c>
      <c r="E293" s="58" t="s">
        <v>107</v>
      </c>
      <c r="F293" s="58"/>
      <c r="G293" s="59">
        <f>IF(ISERROR('1. Production by country {year}'!G293/'2. Crop area by country {year}'!G293)," ",'1. Production by country {year}'!G293/'2. Crop area by country {year}'!G293)</f>
        <v>7.6636210935440374</v>
      </c>
      <c r="H293" s="59">
        <f>IF(ISERROR('1. Production by country {year}'!H293/'2. Crop area by country {year}'!H293)," ",'1. Production by country {year}'!H293/'2. Crop area by country {year}'!H293)</f>
        <v>7.8422188298153426</v>
      </c>
      <c r="I293" s="59">
        <f>IF(ISERROR('1. Production by country {year}'!I293/'2. Crop area by country {year}'!I293)," ",'1. Production by country {year}'!I293/'2. Crop area by country {year}'!I293)</f>
        <v>7.8330687376641208</v>
      </c>
      <c r="J293" s="59">
        <f>IF(ISERROR('1. Production by country {year}'!J293/'2. Crop area by country {year}'!J293)," ",'1. Production by country {year}'!J293/'2. Crop area by country {year}'!J293)</f>
        <v>8.0249077490774905</v>
      </c>
      <c r="K293" s="59">
        <f>IF(ISERROR('1. Production by country {year}'!K293/'2. Crop area by country {year}'!K293)," ",'1. Production by country {year}'!K293/'2. Crop area by country {year}'!K293)</f>
        <v>7.8432324557806394</v>
      </c>
      <c r="AC293" s="3"/>
    </row>
    <row r="294" spans="1:29">
      <c r="A294" s="58" t="s">
        <v>44</v>
      </c>
      <c r="B294" s="58">
        <v>90</v>
      </c>
      <c r="C294" s="58" t="s">
        <v>13</v>
      </c>
      <c r="D294" s="58">
        <v>191</v>
      </c>
      <c r="E294" s="58" t="s">
        <v>107</v>
      </c>
      <c r="F294" s="58"/>
      <c r="G294" s="59" t="str">
        <f>IF(ISERROR('1. Production by country {year}'!G294/'2. Crop area by country {year}'!G294)," ",'1. Production by country {year}'!G294/'2. Crop area by country {year}'!G294)</f>
        <v xml:space="preserve"> </v>
      </c>
      <c r="H294" s="59" t="str">
        <f>IF(ISERROR('1. Production by country {year}'!H294/'2. Crop area by country {year}'!H294)," ",'1. Production by country {year}'!H294/'2. Crop area by country {year}'!H294)</f>
        <v xml:space="preserve"> </v>
      </c>
      <c r="I294" s="59" t="str">
        <f>IF(ISERROR('1. Production by country {year}'!I294/'2. Crop area by country {year}'!I294)," ",'1. Production by country {year}'!I294/'2. Crop area by country {year}'!I294)</f>
        <v xml:space="preserve"> </v>
      </c>
      <c r="J294" s="59" t="str">
        <f>IF(ISERROR('1. Production by country {year}'!J294/'2. Crop area by country {year}'!J294)," ",'1. Production by country {year}'!J294/'2. Crop area by country {year}'!J294)</f>
        <v xml:space="preserve"> </v>
      </c>
      <c r="K294" s="59" t="str">
        <f>IF(ISERROR('1. Production by country {year}'!K294/'2. Crop area by country {year}'!K294)," ",'1. Production by country {year}'!K294/'2. Crop area by country {year}'!K294)</f>
        <v xml:space="preserve"> </v>
      </c>
      <c r="AC294" s="3"/>
    </row>
    <row r="295" spans="1:29">
      <c r="A295" s="58" t="s">
        <v>44</v>
      </c>
      <c r="B295" s="58">
        <v>90</v>
      </c>
      <c r="C295" s="58" t="s">
        <v>14</v>
      </c>
      <c r="D295" s="58">
        <v>195</v>
      </c>
      <c r="E295" s="58" t="s">
        <v>107</v>
      </c>
      <c r="F295" s="58"/>
      <c r="G295" s="59" t="str">
        <f>IF(ISERROR('1. Production by country {year}'!G295/'2. Crop area by country {year}'!G295)," ",'1. Production by country {year}'!G295/'2. Crop area by country {year}'!G295)</f>
        <v xml:space="preserve"> </v>
      </c>
      <c r="H295" s="59" t="str">
        <f>IF(ISERROR('1. Production by country {year}'!H295/'2. Crop area by country {year}'!H295)," ",'1. Production by country {year}'!H295/'2. Crop area by country {year}'!H295)</f>
        <v xml:space="preserve"> </v>
      </c>
      <c r="I295" s="59" t="str">
        <f>IF(ISERROR('1. Production by country {year}'!I295/'2. Crop area by country {year}'!I295)," ",'1. Production by country {year}'!I295/'2. Crop area by country {year}'!I295)</f>
        <v xml:space="preserve"> </v>
      </c>
      <c r="J295" s="59" t="str">
        <f>IF(ISERROR('1. Production by country {year}'!J295/'2. Crop area by country {year}'!J295)," ",'1. Production by country {year}'!J295/'2. Crop area by country {year}'!J295)</f>
        <v xml:space="preserve"> </v>
      </c>
      <c r="K295" s="59" t="str">
        <f>IF(ISERROR('1. Production by country {year}'!K295/'2. Crop area by country {year}'!K295)," ",'1. Production by country {year}'!K295/'2. Crop area by country {year}'!K295)</f>
        <v xml:space="preserve"> </v>
      </c>
      <c r="AC295" s="3"/>
    </row>
    <row r="296" spans="1:29">
      <c r="A296" s="58" t="s">
        <v>44</v>
      </c>
      <c r="B296" s="58">
        <v>90</v>
      </c>
      <c r="C296" s="58" t="s">
        <v>15</v>
      </c>
      <c r="D296" s="58">
        <v>242</v>
      </c>
      <c r="E296" s="58" t="s">
        <v>107</v>
      </c>
      <c r="F296" s="58"/>
      <c r="G296" s="59">
        <f>IF(ISERROR('1. Production by country {year}'!G296/'2. Crop area by country {year}'!G296)," ",'1. Production by country {year}'!G296/'2. Crop area by country {year}'!G296)</f>
        <v>1.4025408829389852</v>
      </c>
      <c r="H296" s="59">
        <f>IF(ISERROR('1. Production by country {year}'!H296/'2. Crop area by country {year}'!H296)," ",'1. Production by country {year}'!H296/'2. Crop area by country {year}'!H296)</f>
        <v>1.4240109087744068</v>
      </c>
      <c r="I296" s="59">
        <f>IF(ISERROR('1. Production by country {year}'!I296/'2. Crop area by country {year}'!I296)," ",'1. Production by country {year}'!I296/'2. Crop area by country {year}'!I296)</f>
        <v>1.3984767497878003</v>
      </c>
      <c r="J296" s="59">
        <f>IF(ISERROR('1. Production by country {year}'!J296/'2. Crop area by country {year}'!J296)," ",'1. Production by country {year}'!J296/'2. Crop area by country {year}'!J296)</f>
        <v>1.5455209825194718</v>
      </c>
      <c r="K296" s="59">
        <f>IF(ISERROR('1. Production by country {year}'!K296/'2. Crop area by country {year}'!K296)," ",'1. Production by country {year}'!K296/'2. Crop area by country {year}'!K296)</f>
        <v>1.4421900988754675</v>
      </c>
      <c r="AC296" s="3"/>
    </row>
    <row r="297" spans="1:29">
      <c r="A297" s="58" t="s">
        <v>44</v>
      </c>
      <c r="B297" s="58">
        <v>90</v>
      </c>
      <c r="C297" s="58" t="s">
        <v>16</v>
      </c>
      <c r="D297" s="58">
        <v>201</v>
      </c>
      <c r="E297" s="58" t="s">
        <v>107</v>
      </c>
      <c r="F297" s="58"/>
      <c r="G297" s="59" t="str">
        <f>IF(ISERROR('1. Production by country {year}'!G297/'2. Crop area by country {year}'!G297)," ",'1. Production by country {year}'!G297/'2. Crop area by country {year}'!G297)</f>
        <v xml:space="preserve"> </v>
      </c>
      <c r="H297" s="59" t="str">
        <f>IF(ISERROR('1. Production by country {year}'!H297/'2. Crop area by country {year}'!H297)," ",'1. Production by country {year}'!H297/'2. Crop area by country {year}'!H297)</f>
        <v xml:space="preserve"> </v>
      </c>
      <c r="I297" s="59" t="str">
        <f>IF(ISERROR('1. Production by country {year}'!I297/'2. Crop area by country {year}'!I297)," ",'1. Production by country {year}'!I297/'2. Crop area by country {year}'!I297)</f>
        <v xml:space="preserve"> </v>
      </c>
      <c r="J297" s="59" t="str">
        <f>IF(ISERROR('1. Production by country {year}'!J297/'2. Crop area by country {year}'!J297)," ",'1. Production by country {year}'!J297/'2. Crop area by country {year}'!J297)</f>
        <v xml:space="preserve"> </v>
      </c>
      <c r="K297" s="59" t="str">
        <f>IF(ISERROR('1. Production by country {year}'!K297/'2. Crop area by country {year}'!K297)," ",'1. Production by country {year}'!K297/'2. Crop area by country {year}'!K297)</f>
        <v xml:space="preserve"> </v>
      </c>
      <c r="AC297" s="3"/>
    </row>
    <row r="298" spans="1:29">
      <c r="A298" s="58" t="s">
        <v>44</v>
      </c>
      <c r="B298" s="58">
        <v>90</v>
      </c>
      <c r="C298" s="58" t="s">
        <v>17</v>
      </c>
      <c r="D298" s="58">
        <v>56</v>
      </c>
      <c r="E298" s="58" t="s">
        <v>107</v>
      </c>
      <c r="F298" s="58"/>
      <c r="G298" s="59">
        <f>IF(ISERROR('1. Production by country {year}'!G298/'2. Crop area by country {year}'!G298)," ",'1. Production by country {year}'!G298/'2. Crop area by country {year}'!G298)</f>
        <v>1.538806473364801</v>
      </c>
      <c r="H298" s="59">
        <f>IF(ISERROR('1. Production by country {year}'!H298/'2. Crop area by country {year}'!H298)," ",'1. Production by country {year}'!H298/'2. Crop area by country {year}'!H298)</f>
        <v>1.5637360468807646</v>
      </c>
      <c r="I298" s="59">
        <f>IF(ISERROR('1. Production by country {year}'!I298/'2. Crop area by country {year}'!I298)," ",'1. Production by country {year}'!I298/'2. Crop area by country {year}'!I298)</f>
        <v>1.5890671242491121</v>
      </c>
      <c r="J298" s="59">
        <f>IF(ISERROR('1. Production by country {year}'!J298/'2. Crop area by country {year}'!J298)," ",'1. Production by country {year}'!J298/'2. Crop area by country {year}'!J298)</f>
        <v>1.9660909856781803</v>
      </c>
      <c r="K298" s="59">
        <f>IF(ISERROR('1. Production by country {year}'!K298/'2. Crop area by country {year}'!K298)," ",'1. Production by country {year}'!K298/'2. Crop area by country {year}'!K298)</f>
        <v>1.6915707015033892</v>
      </c>
      <c r="AC298" s="3"/>
    </row>
    <row r="299" spans="1:29">
      <c r="A299" s="58" t="s">
        <v>44</v>
      </c>
      <c r="B299" s="58">
        <v>90</v>
      </c>
      <c r="C299" s="58" t="s">
        <v>18</v>
      </c>
      <c r="D299" s="58">
        <v>79</v>
      </c>
      <c r="E299" s="58" t="s">
        <v>107</v>
      </c>
      <c r="F299" s="58"/>
      <c r="G299" s="59">
        <f>IF(ISERROR('1. Production by country {year}'!G299/'2. Crop area by country {year}'!G299)," ",'1. Production by country {year}'!G299/'2. Crop area by country {year}'!G299)</f>
        <v>1.0196078431372548</v>
      </c>
      <c r="H299" s="59">
        <f>IF(ISERROR('1. Production by country {year}'!H299/'2. Crop area by country {year}'!H299)," ",'1. Production by country {year}'!H299/'2. Crop area by country {year}'!H299)</f>
        <v>1.0175438596491229</v>
      </c>
      <c r="I299" s="59">
        <f>IF(ISERROR('1. Production by country {year}'!I299/'2. Crop area by country {year}'!I299)," ",'1. Production by country {year}'!I299/'2. Crop area by country {year}'!I299)</f>
        <v>1.0419354838709678</v>
      </c>
      <c r="J299" s="59">
        <f>IF(ISERROR('1. Production by country {year}'!J299/'2. Crop area by country {year}'!J299)," ",'1. Production by country {year}'!J299/'2. Crop area by country {year}'!J299)</f>
        <v>1.0419354838709678</v>
      </c>
      <c r="K299" s="59">
        <f>IF(ISERROR('1. Production by country {year}'!K299/'2. Crop area by country {year}'!K299)," ",'1. Production by country {year}'!K299/'2. Crop area by country {year}'!K299)</f>
        <v>1.0310344827586206</v>
      </c>
      <c r="AC299" s="3"/>
    </row>
    <row r="300" spans="1:29">
      <c r="A300" s="58" t="s">
        <v>44</v>
      </c>
      <c r="B300" s="58">
        <v>90</v>
      </c>
      <c r="C300" s="58" t="s">
        <v>19</v>
      </c>
      <c r="D300" s="58">
        <v>197</v>
      </c>
      <c r="E300" s="58" t="s">
        <v>107</v>
      </c>
      <c r="F300" s="58"/>
      <c r="G300" s="59" t="str">
        <f>IF(ISERROR('1. Production by country {year}'!G300/'2. Crop area by country {year}'!G300)," ",'1. Production by country {year}'!G300/'2. Crop area by country {year}'!G300)</f>
        <v xml:space="preserve"> </v>
      </c>
      <c r="H300" s="59" t="str">
        <f>IF(ISERROR('1. Production by country {year}'!H300/'2. Crop area by country {year}'!H300)," ",'1. Production by country {year}'!H300/'2. Crop area by country {year}'!H300)</f>
        <v xml:space="preserve"> </v>
      </c>
      <c r="I300" s="59" t="str">
        <f>IF(ISERROR('1. Production by country {year}'!I300/'2. Crop area by country {year}'!I300)," ",'1. Production by country {year}'!I300/'2. Crop area by country {year}'!I300)</f>
        <v xml:space="preserve"> </v>
      </c>
      <c r="J300" s="59" t="str">
        <f>IF(ISERROR('1. Production by country {year}'!J300/'2. Crop area by country {year}'!J300)," ",'1. Production by country {year}'!J300/'2. Crop area by country {year}'!J300)</f>
        <v xml:space="preserve"> </v>
      </c>
      <c r="K300" s="59" t="str">
        <f>IF(ISERROR('1. Production by country {year}'!K300/'2. Crop area by country {year}'!K300)," ",'1. Production by country {year}'!K300/'2. Crop area by country {year}'!K300)</f>
        <v xml:space="preserve"> </v>
      </c>
      <c r="AC300" s="3"/>
    </row>
    <row r="301" spans="1:29">
      <c r="A301" s="58" t="s">
        <v>44</v>
      </c>
      <c r="B301" s="58">
        <v>90</v>
      </c>
      <c r="C301" s="58" t="s">
        <v>20</v>
      </c>
      <c r="D301" s="58">
        <v>489</v>
      </c>
      <c r="E301" s="58" t="s">
        <v>107</v>
      </c>
      <c r="F301" s="58"/>
      <c r="G301" s="59">
        <f>IF(ISERROR('1. Production by country {year}'!G301/'2. Crop area by country {year}'!G301)," ",'1. Production by country {year}'!G301/'2. Crop area by country {year}'!G301)</f>
        <v>5.1807228915662646</v>
      </c>
      <c r="H301" s="59">
        <f>IF(ISERROR('1. Production by country {year}'!H301/'2. Crop area by country {year}'!H301)," ",'1. Production by country {year}'!H301/'2. Crop area by country {year}'!H301)</f>
        <v>5.2095808383233537</v>
      </c>
      <c r="I301" s="59">
        <f>IF(ISERROR('1. Production by country {year}'!I301/'2. Crop area by country {year}'!I301)," ",'1. Production by country {year}'!I301/'2. Crop area by country {year}'!I301)</f>
        <v>5.1904761904761907</v>
      </c>
      <c r="J301" s="59">
        <f>IF(ISERROR('1. Production by country {year}'!J301/'2. Crop area by country {year}'!J301)," ",'1. Production by country {year}'!J301/'2. Crop area by country {year}'!J301)</f>
        <v>5.1904761904761907</v>
      </c>
      <c r="K301" s="59">
        <f>IF(ISERROR('1. Production by country {year}'!K301/'2. Crop area by country {year}'!K301)," ",'1. Production by country {year}'!K301/'2. Crop area by country {year}'!K301)</f>
        <v>5.1928251121076237</v>
      </c>
      <c r="AC301" s="3"/>
    </row>
    <row r="302" spans="1:29">
      <c r="A302" s="58" t="s">
        <v>44</v>
      </c>
      <c r="B302" s="58">
        <v>90</v>
      </c>
      <c r="C302" s="58" t="s">
        <v>21</v>
      </c>
      <c r="D302" s="58">
        <v>27</v>
      </c>
      <c r="E302" s="58" t="s">
        <v>107</v>
      </c>
      <c r="F302" s="58"/>
      <c r="G302" s="59">
        <f>IF(ISERROR('1. Production by country {year}'!G302/'2. Crop area by country {year}'!G302)," ",'1. Production by country {year}'!G302/'2. Crop area by country {year}'!G302)</f>
        <v>1.7575448255666992</v>
      </c>
      <c r="H302" s="59">
        <f>IF(ISERROR('1. Production by country {year}'!H302/'2. Crop area by country {year}'!H302)," ",'1. Production by country {year}'!H302/'2. Crop area by country {year}'!H302)</f>
        <v>1.7672111218642623</v>
      </c>
      <c r="I302" s="59">
        <f>IF(ISERROR('1. Production by country {year}'!I302/'2. Crop area by country {year}'!I302)," ",'1. Production by country {year}'!I302/'2. Crop area by country {year}'!I302)</f>
        <v>1.7769314541229331</v>
      </c>
      <c r="J302" s="59">
        <f>IF(ISERROR('1. Production by country {year}'!J302/'2. Crop area by country {year}'!J302)," ",'1. Production by country {year}'!J302/'2. Crop area by country {year}'!J302)</f>
        <v>1.9307997759695923</v>
      </c>
      <c r="K302" s="59">
        <f>IF(ISERROR('1. Production by country {year}'!K302/'2. Crop area by country {year}'!K302)," ",'1. Production by country {year}'!K302/'2. Crop area by country {year}'!K302)</f>
        <v>1.8098262948945318</v>
      </c>
      <c r="AC302" s="3"/>
    </row>
    <row r="303" spans="1:29">
      <c r="A303" s="58" t="s">
        <v>44</v>
      </c>
      <c r="B303" s="58">
        <v>90</v>
      </c>
      <c r="C303" s="58" t="s">
        <v>22</v>
      </c>
      <c r="D303" s="58">
        <v>83</v>
      </c>
      <c r="E303" s="58" t="s">
        <v>107</v>
      </c>
      <c r="F303" s="58"/>
      <c r="G303" s="59">
        <f>IF(ISERROR('1. Production by country {year}'!G303/'2. Crop area by country {year}'!G303)," ",'1. Production by country {year}'!G303/'2. Crop area by country {year}'!G303)</f>
        <v>1.0322857142857143</v>
      </c>
      <c r="H303" s="59">
        <f>IF(ISERROR('1. Production by country {year}'!H303/'2. Crop area by country {year}'!H303)," ",'1. Production by country {year}'!H303/'2. Crop area by country {year}'!H303)</f>
        <v>1.0416901408450705</v>
      </c>
      <c r="I303" s="59">
        <f>IF(ISERROR('1. Production by country {year}'!I303/'2. Crop area by country {year}'!I303)," ",'1. Production by country {year}'!I303/'2. Crop area by country {year}'!I303)</f>
        <v>1.0356164383561643</v>
      </c>
      <c r="J303" s="59">
        <f>IF(ISERROR('1. Production by country {year}'!J303/'2. Crop area by country {year}'!J303)," ",'1. Production by country {year}'!J303/'2. Crop area by country {year}'!J303)</f>
        <v>1.0356164383561643</v>
      </c>
      <c r="K303" s="59">
        <f>IF(ISERROR('1. Production by country {year}'!K303/'2. Crop area by country {year}'!K303)," ",'1. Production by country {year}'!K303/'2. Crop area by country {year}'!K303)</f>
        <v>1.0363066202090592</v>
      </c>
      <c r="AC303" s="3"/>
    </row>
    <row r="304" spans="1:29">
      <c r="A304" s="58" t="s">
        <v>44</v>
      </c>
      <c r="B304" s="58">
        <v>90</v>
      </c>
      <c r="C304" s="58" t="s">
        <v>23</v>
      </c>
      <c r="D304" s="58">
        <v>122</v>
      </c>
      <c r="E304" s="58" t="s">
        <v>107</v>
      </c>
      <c r="F304" s="58"/>
      <c r="G304" s="59">
        <f>IF(ISERROR('1. Production by country {year}'!G304/'2. Crop area by country {year}'!G304)," ",'1. Production by country {year}'!G304/'2. Crop area by country {year}'!G304)</f>
        <v>3.6589999999999998</v>
      </c>
      <c r="H304" s="59">
        <f>IF(ISERROR('1. Production by country {year}'!H304/'2. Crop area by country {year}'!H304)," ",'1. Production by country {year}'!H304/'2. Crop area by country {year}'!H304)</f>
        <v>3.7129523809523808</v>
      </c>
      <c r="I304" s="59">
        <f>IF(ISERROR('1. Production by country {year}'!I304/'2. Crop area by country {year}'!I304)," ",'1. Production by country {year}'!I304/'2. Crop area by country {year}'!I304)</f>
        <v>3.6982407407407409</v>
      </c>
      <c r="J304" s="59">
        <f>IF(ISERROR('1. Production by country {year}'!J304/'2. Crop area by country {year}'!J304)," ",'1. Production by country {year}'!J304/'2. Crop area by country {year}'!J304)</f>
        <v>3.6535357142857143</v>
      </c>
      <c r="K304" s="59">
        <f>IF(ISERROR('1. Production by country {year}'!K304/'2. Crop area by country {year}'!K304)," ",'1. Production by country {year}'!K304/'2. Crop area by country {year}'!K304)</f>
        <v>3.6806573426573426</v>
      </c>
      <c r="AC304" s="3"/>
    </row>
    <row r="305" spans="1:29">
      <c r="A305" s="58" t="s">
        <v>44</v>
      </c>
      <c r="B305" s="58">
        <v>90</v>
      </c>
      <c r="C305" s="58" t="s">
        <v>24</v>
      </c>
      <c r="D305" s="58">
        <v>15</v>
      </c>
      <c r="E305" s="58" t="s">
        <v>107</v>
      </c>
      <c r="F305" s="58"/>
      <c r="G305" s="59" t="str">
        <f>IF(ISERROR('1. Production by country {year}'!G305/'2. Crop area by country {year}'!G305)," ",'1. Production by country {year}'!G305/'2. Crop area by country {year}'!G305)</f>
        <v xml:space="preserve"> </v>
      </c>
      <c r="H305" s="59" t="str">
        <f>IF(ISERROR('1. Production by country {year}'!H305/'2. Crop area by country {year}'!H305)," ",'1. Production by country {year}'!H305/'2. Crop area by country {year}'!H305)</f>
        <v xml:space="preserve"> </v>
      </c>
      <c r="I305" s="59" t="str">
        <f>IF(ISERROR('1. Production by country {year}'!I305/'2. Crop area by country {year}'!I305)," ",'1. Production by country {year}'!I305/'2. Crop area by country {year}'!I305)</f>
        <v xml:space="preserve"> </v>
      </c>
      <c r="J305" s="59" t="str">
        <f>IF(ISERROR('1. Production by country {year}'!J305/'2. Crop area by country {year}'!J305)," ",'1. Production by country {year}'!J305/'2. Crop area by country {year}'!J305)</f>
        <v xml:space="preserve"> </v>
      </c>
      <c r="K305" s="59" t="str">
        <f>IF(ISERROR('1. Production by country {year}'!K305/'2. Crop area by country {year}'!K305)," ",'1. Production by country {year}'!K305/'2. Crop area by country {year}'!K305)</f>
        <v xml:space="preserve"> </v>
      </c>
      <c r="AC305" s="3"/>
    </row>
    <row r="306" spans="1:29">
      <c r="A306" s="58" t="s">
        <v>44</v>
      </c>
      <c r="B306" s="58">
        <v>90</v>
      </c>
      <c r="C306" s="58" t="s">
        <v>25</v>
      </c>
      <c r="D306" s="58">
        <v>137</v>
      </c>
      <c r="E306" s="58" t="s">
        <v>107</v>
      </c>
      <c r="F306" s="58"/>
      <c r="G306" s="59">
        <f>IF(ISERROR('1. Production by country {year}'!G306/'2. Crop area by country {year}'!G306)," ",'1. Production by country {year}'!G306/'2. Crop area by country {year}'!G306)</f>
        <v>12.717000000000001</v>
      </c>
      <c r="H306" s="59">
        <f>IF(ISERROR('1. Production by country {year}'!H306/'2. Crop area by country {year}'!H306)," ",'1. Production by country {year}'!H306/'2. Crop area by country {year}'!H306)</f>
        <v>11.844090909090909</v>
      </c>
      <c r="I306" s="59">
        <f>IF(ISERROR('1. Production by country {year}'!I306/'2. Crop area by country {year}'!I306)," ",'1. Production by country {year}'!I306/'2. Crop area by country {year}'!I306)</f>
        <v>12.134545454545455</v>
      </c>
      <c r="J306" s="59">
        <f>IF(ISERROR('1. Production by country {year}'!J306/'2. Crop area by country {year}'!J306)," ",'1. Production by country {year}'!J306/'2. Crop area by country {year}'!J306)</f>
        <v>11.891304347826088</v>
      </c>
      <c r="K306" s="59">
        <f>IF(ISERROR('1. Production by country {year}'!K306/'2. Crop area by country {year}'!K306)," ",'1. Production by country {year}'!K306/'2. Crop area by country {year}'!K306)</f>
        <v>12.130689655172414</v>
      </c>
      <c r="AC306" s="3"/>
    </row>
    <row r="307" spans="1:29">
      <c r="A307" s="58" t="s">
        <v>45</v>
      </c>
      <c r="B307" s="58">
        <v>175</v>
      </c>
      <c r="C307" s="58" t="s">
        <v>7</v>
      </c>
      <c r="D307" s="58">
        <v>486</v>
      </c>
      <c r="E307" s="58" t="s">
        <v>107</v>
      </c>
      <c r="F307" s="58"/>
      <c r="G307" s="59">
        <f>IF(ISERROR('1. Production by country {year}'!G307/'2. Crop area by country {year}'!G307)," ",'1. Production by country {year}'!G307/'2. Crop area by country {year}'!G307)</f>
        <v>9.5555555555555554</v>
      </c>
      <c r="H307" s="59">
        <f>IF(ISERROR('1. Production by country {year}'!H307/'2. Crop area by country {year}'!H307)," ",'1. Production by country {year}'!H307/'2. Crop area by country {year}'!H307)</f>
        <v>10</v>
      </c>
      <c r="I307" s="59">
        <f>IF(ISERROR('1. Production by country {year}'!I307/'2. Crop area by country {year}'!I307)," ",'1. Production by country {year}'!I307/'2. Crop area by country {year}'!I307)</f>
        <v>10</v>
      </c>
      <c r="J307" s="59">
        <f>IF(ISERROR('1. Production by country {year}'!J307/'2. Crop area by country {year}'!J307)," ",'1. Production by country {year}'!J307/'2. Crop area by country {year}'!J307)</f>
        <v>10</v>
      </c>
      <c r="K307" s="59">
        <f>IF(ISERROR('1. Production by country {year}'!K307/'2. Crop area by country {year}'!K307)," ",'1. Production by country {year}'!K307/'2. Crop area by country {year}'!K307)</f>
        <v>9.8994974874371859</v>
      </c>
      <c r="AC307" s="3"/>
    </row>
    <row r="308" spans="1:29">
      <c r="A308" s="58" t="s">
        <v>45</v>
      </c>
      <c r="B308" s="58">
        <v>175</v>
      </c>
      <c r="C308" s="58" t="s">
        <v>10</v>
      </c>
      <c r="D308" s="58">
        <v>176</v>
      </c>
      <c r="E308" s="58" t="s">
        <v>107</v>
      </c>
      <c r="F308" s="58"/>
      <c r="G308" s="59" t="str">
        <f>IF(ISERROR('1. Production by country {year}'!G308/'2. Crop area by country {year}'!G308)," ",'1. Production by country {year}'!G308/'2. Crop area by country {year}'!G308)</f>
        <v xml:space="preserve"> </v>
      </c>
      <c r="H308" s="59" t="str">
        <f>IF(ISERROR('1. Production by country {year}'!H308/'2. Crop area by country {year}'!H308)," ",'1. Production by country {year}'!H308/'2. Crop area by country {year}'!H308)</f>
        <v xml:space="preserve"> </v>
      </c>
      <c r="I308" s="59" t="str">
        <f>IF(ISERROR('1. Production by country {year}'!I308/'2. Crop area by country {year}'!I308)," ",'1. Production by country {year}'!I308/'2. Crop area by country {year}'!I308)</f>
        <v xml:space="preserve"> </v>
      </c>
      <c r="J308" s="59" t="str">
        <f>IF(ISERROR('1. Production by country {year}'!J308/'2. Crop area by country {year}'!J308)," ",'1. Production by country {year}'!J308/'2. Crop area by country {year}'!J308)</f>
        <v xml:space="preserve"> </v>
      </c>
      <c r="K308" s="59" t="str">
        <f>IF(ISERROR('1. Production by country {year}'!K308/'2. Crop area by country {year}'!K308)," ",'1. Production by country {year}'!K308/'2. Crop area by country {year}'!K308)</f>
        <v xml:space="preserve"> </v>
      </c>
      <c r="AC308" s="3"/>
    </row>
    <row r="309" spans="1:29">
      <c r="A309" s="58" t="s">
        <v>45</v>
      </c>
      <c r="B309" s="58">
        <v>175</v>
      </c>
      <c r="C309" s="58" t="s">
        <v>12</v>
      </c>
      <c r="D309" s="58">
        <v>125</v>
      </c>
      <c r="E309" s="58" t="s">
        <v>107</v>
      </c>
      <c r="F309" s="58"/>
      <c r="G309" s="59">
        <f>IF(ISERROR('1. Production by country {year}'!G309/'2. Crop area by country {year}'!G309)," ",'1. Production by country {year}'!G309/'2. Crop area by country {year}'!G309)</f>
        <v>14.074074074074074</v>
      </c>
      <c r="H309" s="59">
        <f>IF(ISERROR('1. Production by country {year}'!H309/'2. Crop area by country {year}'!H309)," ",'1. Production by country {year}'!H309/'2. Crop area by country {year}'!H309)</f>
        <v>11.428571428571429</v>
      </c>
      <c r="I309" s="59">
        <f>IF(ISERROR('1. Production by country {year}'!I309/'2. Crop area by country {year}'!I309)," ",'1. Production by country {year}'!I309/'2. Crop area by country {year}'!I309)</f>
        <v>10.170377314272322</v>
      </c>
      <c r="J309" s="59">
        <f>IF(ISERROR('1. Production by country {year}'!J309/'2. Crop area by country {year}'!J309)," ",'1. Production by country {year}'!J309/'2. Crop area by country {year}'!J309)</f>
        <v>9.9452083333333334</v>
      </c>
      <c r="K309" s="59">
        <f>IF(ISERROR('1. Production by country {year}'!K309/'2. Crop area by country {year}'!K309)," ",'1. Production by country {year}'!K309/'2. Crop area by country {year}'!K309)</f>
        <v>11.078404401650619</v>
      </c>
      <c r="AC309" s="3"/>
    </row>
    <row r="310" spans="1:29">
      <c r="A310" s="58" t="s">
        <v>45</v>
      </c>
      <c r="B310" s="58">
        <v>175</v>
      </c>
      <c r="C310" s="58" t="s">
        <v>13</v>
      </c>
      <c r="D310" s="58">
        <v>191</v>
      </c>
      <c r="E310" s="58" t="s">
        <v>107</v>
      </c>
      <c r="F310" s="58"/>
      <c r="G310" s="59" t="str">
        <f>IF(ISERROR('1. Production by country {year}'!G310/'2. Crop area by country {year}'!G310)," ",'1. Production by country {year}'!G310/'2. Crop area by country {year}'!G310)</f>
        <v xml:space="preserve"> </v>
      </c>
      <c r="H310" s="59" t="str">
        <f>IF(ISERROR('1. Production by country {year}'!H310/'2. Crop area by country {year}'!H310)," ",'1. Production by country {year}'!H310/'2. Crop area by country {year}'!H310)</f>
        <v xml:space="preserve"> </v>
      </c>
      <c r="I310" s="59" t="str">
        <f>IF(ISERROR('1. Production by country {year}'!I310/'2. Crop area by country {year}'!I310)," ",'1. Production by country {year}'!I310/'2. Crop area by country {year}'!I310)</f>
        <v xml:space="preserve"> </v>
      </c>
      <c r="J310" s="59" t="str">
        <f>IF(ISERROR('1. Production by country {year}'!J310/'2. Crop area by country {year}'!J310)," ",'1. Production by country {year}'!J310/'2. Crop area by country {year}'!J310)</f>
        <v xml:space="preserve"> </v>
      </c>
      <c r="K310" s="59" t="str">
        <f>IF(ISERROR('1. Production by country {year}'!K310/'2. Crop area by country {year}'!K310)," ",'1. Production by country {year}'!K310/'2. Crop area by country {year}'!K310)</f>
        <v xml:space="preserve"> </v>
      </c>
      <c r="AC310" s="3"/>
    </row>
    <row r="311" spans="1:29">
      <c r="A311" s="58" t="s">
        <v>45</v>
      </c>
      <c r="B311" s="58">
        <v>175</v>
      </c>
      <c r="C311" s="58" t="s">
        <v>14</v>
      </c>
      <c r="D311" s="58">
        <v>195</v>
      </c>
      <c r="E311" s="58" t="s">
        <v>107</v>
      </c>
      <c r="F311" s="58"/>
      <c r="G311" s="59" t="str">
        <f>IF(ISERROR('1. Production by country {year}'!G311/'2. Crop area by country {year}'!G311)," ",'1. Production by country {year}'!G311/'2. Crop area by country {year}'!G311)</f>
        <v xml:space="preserve"> </v>
      </c>
      <c r="H311" s="59" t="str">
        <f>IF(ISERROR('1. Production by country {year}'!H311/'2. Crop area by country {year}'!H311)," ",'1. Production by country {year}'!H311/'2. Crop area by country {year}'!H311)</f>
        <v xml:space="preserve"> </v>
      </c>
      <c r="I311" s="59">
        <f>IF(ISERROR('1. Production by country {year}'!I311/'2. Crop area by country {year}'!I311)," ",'1. Production by country {year}'!I311/'2. Crop area by country {year}'!I311)</f>
        <v>0.14998401023345059</v>
      </c>
      <c r="J311" s="59">
        <f>IF(ISERROR('1. Production by country {year}'!J311/'2. Crop area by country {year}'!J311)," ",'1. Production by country {year}'!J311/'2. Crop area by country {year}'!J311)</f>
        <v>0.15025641025641026</v>
      </c>
      <c r="K311" s="59">
        <f>IF(ISERROR('1. Production by country {year}'!K311/'2. Crop area by country {year}'!K311)," ",'1. Production by country {year}'!K311/'2. Crop area by country {year}'!K311)</f>
        <v>0.15013519282766472</v>
      </c>
      <c r="AC311" s="3"/>
    </row>
    <row r="312" spans="1:29">
      <c r="A312" s="58" t="s">
        <v>45</v>
      </c>
      <c r="B312" s="58">
        <v>175</v>
      </c>
      <c r="C312" s="58" t="s">
        <v>15</v>
      </c>
      <c r="D312" s="58">
        <v>242</v>
      </c>
      <c r="E312" s="58" t="s">
        <v>107</v>
      </c>
      <c r="F312" s="58"/>
      <c r="G312" s="59">
        <f>IF(ISERROR('1. Production by country {year}'!G312/'2. Crop area by country {year}'!G312)," ",'1. Production by country {year}'!G312/'2. Crop area by country {year}'!G312)</f>
        <v>1.1764705882352942</v>
      </c>
      <c r="H312" s="59">
        <f>IF(ISERROR('1. Production by country {year}'!H312/'2. Crop area by country {year}'!H312)," ",'1. Production by country {year}'!H312/'2. Crop area by country {year}'!H312)</f>
        <v>1.1000000000000001</v>
      </c>
      <c r="I312" s="59">
        <f>IF(ISERROR('1. Production by country {year}'!I312/'2. Crop area by country {year}'!I312)," ",'1. Production by country {year}'!I312/'2. Crop area by country {year}'!I312)</f>
        <v>1.0636676711149375</v>
      </c>
      <c r="J312" s="59">
        <f>IF(ISERROR('1. Production by country {year}'!J312/'2. Crop area by country {year}'!J312)," ",'1. Production by country {year}'!J312/'2. Crop area by country {year}'!J312)</f>
        <v>0.98836666666666662</v>
      </c>
      <c r="K312" s="59">
        <f>IF(ISERROR('1. Production by country {year}'!K312/'2. Crop area by country {year}'!K312)," ",'1. Production by country {year}'!K312/'2. Crop area by country {year}'!K312)</f>
        <v>1.0679374930732572</v>
      </c>
      <c r="AC312" s="3"/>
    </row>
    <row r="313" spans="1:29">
      <c r="A313" s="58" t="s">
        <v>45</v>
      </c>
      <c r="B313" s="58">
        <v>175</v>
      </c>
      <c r="C313" s="58" t="s">
        <v>16</v>
      </c>
      <c r="D313" s="58">
        <v>201</v>
      </c>
      <c r="E313" s="58" t="s">
        <v>107</v>
      </c>
      <c r="F313" s="58"/>
      <c r="G313" s="59" t="str">
        <f>IF(ISERROR('1. Production by country {year}'!G313/'2. Crop area by country {year}'!G313)," ",'1. Production by country {year}'!G313/'2. Crop area by country {year}'!G313)</f>
        <v xml:space="preserve"> </v>
      </c>
      <c r="H313" s="59" t="str">
        <f>IF(ISERROR('1. Production by country {year}'!H313/'2. Crop area by country {year}'!H313)," ",'1. Production by country {year}'!H313/'2. Crop area by country {year}'!H313)</f>
        <v xml:space="preserve"> </v>
      </c>
      <c r="I313" s="59" t="str">
        <f>IF(ISERROR('1. Production by country {year}'!I313/'2. Crop area by country {year}'!I313)," ",'1. Production by country {year}'!I313/'2. Crop area by country {year}'!I313)</f>
        <v xml:space="preserve"> </v>
      </c>
      <c r="J313" s="59" t="str">
        <f>IF(ISERROR('1. Production by country {year}'!J313/'2. Crop area by country {year}'!J313)," ",'1. Production by country {year}'!J313/'2. Crop area by country {year}'!J313)</f>
        <v xml:space="preserve"> </v>
      </c>
      <c r="K313" s="59" t="str">
        <f>IF(ISERROR('1. Production by country {year}'!K313/'2. Crop area by country {year}'!K313)," ",'1. Production by country {year}'!K313/'2. Crop area by country {year}'!K313)</f>
        <v xml:space="preserve"> </v>
      </c>
      <c r="AC313" s="3"/>
    </row>
    <row r="314" spans="1:29">
      <c r="A314" s="58" t="s">
        <v>45</v>
      </c>
      <c r="B314" s="58">
        <v>175</v>
      </c>
      <c r="C314" s="58" t="s">
        <v>17</v>
      </c>
      <c r="D314" s="58">
        <v>56</v>
      </c>
      <c r="E314" s="58" t="s">
        <v>107</v>
      </c>
      <c r="F314" s="58"/>
      <c r="G314" s="59">
        <f>IF(ISERROR('1. Production by country {year}'!G314/'2. Crop area by country {year}'!G314)," ",'1. Production by country {year}'!G314/'2. Crop area by country {year}'!G314)</f>
        <v>2.6556666666666668</v>
      </c>
      <c r="H314" s="59">
        <f>IF(ISERROR('1. Production by country {year}'!H314/'2. Crop area by country {year}'!H314)," ",'1. Production by country {year}'!H314/'2. Crop area by country {year}'!H314)</f>
        <v>2.6141874999999999</v>
      </c>
      <c r="I314" s="59">
        <f>IF(ISERROR('1. Production by country {year}'!I314/'2. Crop area by country {year}'!I314)," ",'1. Production by country {year}'!I314/'2. Crop area by country {year}'!I314)</f>
        <v>0.94291138382263207</v>
      </c>
      <c r="J314" s="59">
        <f>IF(ISERROR('1. Production by country {year}'!J314/'2. Crop area by country {year}'!J314)," ",'1. Production by country {year}'!J314/'2. Crop area by country {year}'!J314)</f>
        <v>0.98176470588235298</v>
      </c>
      <c r="K314" s="59">
        <f>IF(ISERROR('1. Production by country {year}'!K314/'2. Crop area by country {year}'!K314)," ",'1. Production by country {year}'!K314/'2. Crop area by country {year}'!K314)</f>
        <v>1.7890165580327972</v>
      </c>
      <c r="AC314" s="3"/>
    </row>
    <row r="315" spans="1:29">
      <c r="A315" s="58" t="s">
        <v>45</v>
      </c>
      <c r="B315" s="58">
        <v>175</v>
      </c>
      <c r="C315" s="58" t="s">
        <v>18</v>
      </c>
      <c r="D315" s="58">
        <v>79</v>
      </c>
      <c r="E315" s="58" t="s">
        <v>107</v>
      </c>
      <c r="F315" s="58"/>
      <c r="G315" s="59">
        <f>IF(ISERROR('1. Production by country {year}'!G315/'2. Crop area by country {year}'!G315)," ",'1. Production by country {year}'!G315/'2. Crop area by country {year}'!G315)</f>
        <v>1.88836</v>
      </c>
      <c r="H315" s="59">
        <f>IF(ISERROR('1. Production by country {year}'!H315/'2. Crop area by country {year}'!H315)," ",'1. Production by country {year}'!H315/'2. Crop area by country {year}'!H315)</f>
        <v>1.9827600000000001</v>
      </c>
      <c r="I315" s="59">
        <f>IF(ISERROR('1. Production by country {year}'!I315/'2. Crop area by country {year}'!I315)," ",'1. Production by country {year}'!I315/'2. Crop area by country {year}'!I315)</f>
        <v>0.84039307620668613</v>
      </c>
      <c r="J315" s="59">
        <f>IF(ISERROR('1. Production by country {year}'!J315/'2. Crop area by country {year}'!J315)," ",'1. Production by country {year}'!J315/'2. Crop area by country {year}'!J315)</f>
        <v>1.0462666666666667</v>
      </c>
      <c r="K315" s="59">
        <f>IF(ISERROR('1. Production by country {year}'!K315/'2. Crop area by country {year}'!K315)," ",'1. Production by country {year}'!K315/'2. Crop area by country {year}'!K315)</f>
        <v>1.3886664447223747</v>
      </c>
      <c r="AC315" s="3"/>
    </row>
    <row r="316" spans="1:29">
      <c r="A316" s="58" t="s">
        <v>45</v>
      </c>
      <c r="B316" s="58">
        <v>175</v>
      </c>
      <c r="C316" s="58" t="s">
        <v>19</v>
      </c>
      <c r="D316" s="58">
        <v>197</v>
      </c>
      <c r="E316" s="58" t="s">
        <v>107</v>
      </c>
      <c r="F316" s="58"/>
      <c r="G316" s="59" t="str">
        <f>IF(ISERROR('1. Production by country {year}'!G316/'2. Crop area by country {year}'!G316)," ",'1. Production by country {year}'!G316/'2. Crop area by country {year}'!G316)</f>
        <v xml:space="preserve"> </v>
      </c>
      <c r="H316" s="59" t="str">
        <f>IF(ISERROR('1. Production by country {year}'!H316/'2. Crop area by country {year}'!H316)," ",'1. Production by country {year}'!H316/'2. Crop area by country {year}'!H316)</f>
        <v xml:space="preserve"> </v>
      </c>
      <c r="I316" s="59" t="str">
        <f>IF(ISERROR('1. Production by country {year}'!I316/'2. Crop area by country {year}'!I316)," ",'1. Production by country {year}'!I316/'2. Crop area by country {year}'!I316)</f>
        <v xml:space="preserve"> </v>
      </c>
      <c r="J316" s="59" t="str">
        <f>IF(ISERROR('1. Production by country {year}'!J316/'2. Crop area by country {year}'!J316)," ",'1. Production by country {year}'!J316/'2. Crop area by country {year}'!J316)</f>
        <v xml:space="preserve"> </v>
      </c>
      <c r="K316" s="59" t="str">
        <f>IF(ISERROR('1. Production by country {year}'!K316/'2. Crop area by country {year}'!K316)," ",'1. Production by country {year}'!K316/'2. Crop area by country {year}'!K316)</f>
        <v xml:space="preserve"> </v>
      </c>
      <c r="AC316" s="3"/>
    </row>
    <row r="317" spans="1:29">
      <c r="A317" s="58" t="s">
        <v>45</v>
      </c>
      <c r="B317" s="58">
        <v>175</v>
      </c>
      <c r="C317" s="58" t="s">
        <v>20</v>
      </c>
      <c r="D317" s="58">
        <v>489</v>
      </c>
      <c r="E317" s="58" t="s">
        <v>107</v>
      </c>
      <c r="F317" s="58"/>
      <c r="G317" s="59">
        <f>IF(ISERROR('1. Production by country {year}'!G317/'2. Crop area by country {year}'!G317)," ",'1. Production by country {year}'!G317/'2. Crop area by country {year}'!G317)</f>
        <v>2.8888888888888888</v>
      </c>
      <c r="H317" s="59">
        <f>IF(ISERROR('1. Production by country {year}'!H317/'2. Crop area by country {year}'!H317)," ",'1. Production by country {year}'!H317/'2. Crop area by country {year}'!H317)</f>
        <v>2.8888888888888888</v>
      </c>
      <c r="I317" s="59">
        <f>IF(ISERROR('1. Production by country {year}'!I317/'2. Crop area by country {year}'!I317)," ",'1. Production by country {year}'!I317/'2. Crop area by country {year}'!I317)</f>
        <v>2.8571428571428572</v>
      </c>
      <c r="J317" s="59">
        <f>IF(ISERROR('1. Production by country {year}'!J317/'2. Crop area by country {year}'!J317)," ",'1. Production by country {year}'!J317/'2. Crop area by country {year}'!J317)</f>
        <v>2.8571428571428572</v>
      </c>
      <c r="K317" s="59">
        <f>IF(ISERROR('1. Production by country {year}'!K317/'2. Crop area by country {year}'!K317)," ",'1. Production by country {year}'!K317/'2. Crop area by country {year}'!K317)</f>
        <v>2.8727272727272726</v>
      </c>
      <c r="AC317" s="3"/>
    </row>
    <row r="318" spans="1:29">
      <c r="A318" s="58" t="s">
        <v>45</v>
      </c>
      <c r="B318" s="58">
        <v>175</v>
      </c>
      <c r="C318" s="58" t="s">
        <v>21</v>
      </c>
      <c r="D318" s="58">
        <v>27</v>
      </c>
      <c r="E318" s="58" t="s">
        <v>107</v>
      </c>
      <c r="F318" s="58"/>
      <c r="G318" s="59">
        <f>IF(ISERROR('1. Production by country {year}'!G318/'2. Crop area by country {year}'!G318)," ",'1. Production by country {year}'!G318/'2. Crop area by country {year}'!G318)</f>
        <v>1.5129230769230768</v>
      </c>
      <c r="H318" s="59">
        <f>IF(ISERROR('1. Production by country {year}'!H318/'2. Crop area by country {year}'!H318)," ",'1. Production by country {year}'!H318/'2. Crop area by country {year}'!H318)</f>
        <v>1.6307692307692307</v>
      </c>
      <c r="I318" s="59">
        <f>IF(ISERROR('1. Production by country {year}'!I318/'2. Crop area by country {year}'!I318)," ",'1. Production by country {year}'!I318/'2. Crop area by country {year}'!I318)</f>
        <v>1.8156006106695963</v>
      </c>
      <c r="J318" s="59">
        <f>IF(ISERROR('1. Production by country {year}'!J318/'2. Crop area by country {year}'!J318)," ",'1. Production by country {year}'!J318/'2. Crop area by country {year}'!J318)</f>
        <v>1.7922530120481928</v>
      </c>
      <c r="K318" s="59">
        <f>IF(ISERROR('1. Production by country {year}'!K318/'2. Crop area by country {year}'!K318)," ",'1. Production by country {year}'!K318/'2. Crop area by country {year}'!K318)</f>
        <v>1.696817586113103</v>
      </c>
      <c r="AC318" s="3"/>
    </row>
    <row r="319" spans="1:29">
      <c r="A319" s="58" t="s">
        <v>45</v>
      </c>
      <c r="B319" s="58">
        <v>175</v>
      </c>
      <c r="C319" s="58" t="s">
        <v>22</v>
      </c>
      <c r="D319" s="58">
        <v>83</v>
      </c>
      <c r="E319" s="58" t="s">
        <v>107</v>
      </c>
      <c r="F319" s="58"/>
      <c r="G319" s="59">
        <f>IF(ISERROR('1. Production by country {year}'!G319/'2. Crop area by country {year}'!G319)," ",'1. Production by country {year}'!G319/'2. Crop area by country {year}'!G319)</f>
        <v>0.93435999999999997</v>
      </c>
      <c r="H319" s="59">
        <f>IF(ISERROR('1. Production by country {year}'!H319/'2. Crop area by country {year}'!H319)," ",'1. Production by country {year}'!H319/'2. Crop area by country {year}'!H319)</f>
        <v>0.98107999999999995</v>
      </c>
      <c r="I319" s="59">
        <f>IF(ISERROR('1. Production by country {year}'!I319/'2. Crop area by country {year}'!I319)," ",'1. Production by country {year}'!I319/'2. Crop area by country {year}'!I319)</f>
        <v>0.91788985070881945</v>
      </c>
      <c r="J319" s="59">
        <f>IF(ISERROR('1. Production by country {year}'!J319/'2. Crop area by country {year}'!J319)," ",'1. Production by country {year}'!J319/'2. Crop area by country {year}'!J319)</f>
        <v>1.0162777777777778</v>
      </c>
      <c r="K319" s="59">
        <f>IF(ISERROR('1. Production by country {year}'!K319/'2. Crop area by country {year}'!K319)," ",'1. Production by country {year}'!K319/'2. Crop area by country {year}'!K319)</f>
        <v>0.96271234900288294</v>
      </c>
      <c r="AC319" s="3"/>
    </row>
    <row r="320" spans="1:29">
      <c r="A320" s="58" t="s">
        <v>45</v>
      </c>
      <c r="B320" s="58">
        <v>175</v>
      </c>
      <c r="C320" s="58" t="s">
        <v>23</v>
      </c>
      <c r="D320" s="58">
        <v>122</v>
      </c>
      <c r="E320" s="58" t="s">
        <v>107</v>
      </c>
      <c r="F320" s="58"/>
      <c r="G320" s="59" t="str">
        <f>IF(ISERROR('1. Production by country {year}'!G320/'2. Crop area by country {year}'!G320)," ",'1. Production by country {year}'!G320/'2. Crop area by country {year}'!G320)</f>
        <v xml:space="preserve"> </v>
      </c>
      <c r="H320" s="59" t="str">
        <f>IF(ISERROR('1. Production by country {year}'!H320/'2. Crop area by country {year}'!H320)," ",'1. Production by country {year}'!H320/'2. Crop area by country {year}'!H320)</f>
        <v xml:space="preserve"> </v>
      </c>
      <c r="I320" s="59" t="str">
        <f>IF(ISERROR('1. Production by country {year}'!I320/'2. Crop area by country {year}'!I320)," ",'1. Production by country {year}'!I320/'2. Crop area by country {year}'!I320)</f>
        <v xml:space="preserve"> </v>
      </c>
      <c r="J320" s="59" t="str">
        <f>IF(ISERROR('1. Production by country {year}'!J320/'2. Crop area by country {year}'!J320)," ",'1. Production by country {year}'!J320/'2. Crop area by country {year}'!J320)</f>
        <v xml:space="preserve"> </v>
      </c>
      <c r="K320" s="59" t="str">
        <f>IF(ISERROR('1. Production by country {year}'!K320/'2. Crop area by country {year}'!K320)," ",'1. Production by country {year}'!K320/'2. Crop area by country {year}'!K320)</f>
        <v xml:space="preserve"> </v>
      </c>
      <c r="AC320" s="3"/>
    </row>
    <row r="321" spans="1:29">
      <c r="A321" s="58" t="s">
        <v>45</v>
      </c>
      <c r="B321" s="58">
        <v>175</v>
      </c>
      <c r="C321" s="58" t="s">
        <v>24</v>
      </c>
      <c r="D321" s="58">
        <v>15</v>
      </c>
      <c r="E321" s="58" t="s">
        <v>107</v>
      </c>
      <c r="F321" s="58"/>
      <c r="G321" s="59" t="str">
        <f>IF(ISERROR('1. Production by country {year}'!G321/'2. Crop area by country {year}'!G321)," ",'1. Production by country {year}'!G321/'2. Crop area by country {year}'!G321)</f>
        <v xml:space="preserve"> </v>
      </c>
      <c r="H321" s="59" t="str">
        <f>IF(ISERROR('1. Production by country {year}'!H321/'2. Crop area by country {year}'!H321)," ",'1. Production by country {year}'!H321/'2. Crop area by country {year}'!H321)</f>
        <v xml:space="preserve"> </v>
      </c>
      <c r="I321" s="59" t="str">
        <f>IF(ISERROR('1. Production by country {year}'!I321/'2. Crop area by country {year}'!I321)," ",'1. Production by country {year}'!I321/'2. Crop area by country {year}'!I321)</f>
        <v xml:space="preserve"> </v>
      </c>
      <c r="J321" s="59" t="str">
        <f>IF(ISERROR('1. Production by country {year}'!J321/'2. Crop area by country {year}'!J321)," ",'1. Production by country {year}'!J321/'2. Crop area by country {year}'!J321)</f>
        <v xml:space="preserve"> </v>
      </c>
      <c r="K321" s="59" t="str">
        <f>IF(ISERROR('1. Production by country {year}'!K321/'2. Crop area by country {year}'!K321)," ",'1. Production by country {year}'!K321/'2. Crop area by country {year}'!K321)</f>
        <v xml:space="preserve"> </v>
      </c>
      <c r="AC321" s="3"/>
    </row>
    <row r="322" spans="1:29">
      <c r="A322" s="58" t="s">
        <v>45</v>
      </c>
      <c r="B322" s="58">
        <v>175</v>
      </c>
      <c r="C322" s="58" t="s">
        <v>25</v>
      </c>
      <c r="D322" s="58">
        <v>137</v>
      </c>
      <c r="E322" s="58" t="s">
        <v>107</v>
      </c>
      <c r="F322" s="58"/>
      <c r="G322" s="59" t="str">
        <f>IF(ISERROR('1. Production by country {year}'!G322/'2. Crop area by country {year}'!G322)," ",'1. Production by country {year}'!G322/'2. Crop area by country {year}'!G322)</f>
        <v xml:space="preserve"> </v>
      </c>
      <c r="H322" s="59" t="str">
        <f>IF(ISERROR('1. Production by country {year}'!H322/'2. Crop area by country {year}'!H322)," ",'1. Production by country {year}'!H322/'2. Crop area by country {year}'!H322)</f>
        <v xml:space="preserve"> </v>
      </c>
      <c r="I322" s="59" t="str">
        <f>IF(ISERROR('1. Production by country {year}'!I322/'2. Crop area by country {year}'!I322)," ",'1. Production by country {year}'!I322/'2. Crop area by country {year}'!I322)</f>
        <v xml:space="preserve"> </v>
      </c>
      <c r="J322" s="59" t="str">
        <f>IF(ISERROR('1. Production by country {year}'!J322/'2. Crop area by country {year}'!J322)," ",'1. Production by country {year}'!J322/'2. Crop area by country {year}'!J322)</f>
        <v xml:space="preserve"> </v>
      </c>
      <c r="K322" s="59" t="str">
        <f>IF(ISERROR('1. Production by country {year}'!K322/'2. Crop area by country {year}'!K322)," ",'1. Production by country {year}'!K322/'2. Crop area by country {year}'!K322)</f>
        <v xml:space="preserve"> </v>
      </c>
      <c r="AC322" s="3"/>
    </row>
    <row r="323" spans="1:29">
      <c r="A323" s="58" t="s">
        <v>46</v>
      </c>
      <c r="B323" s="58">
        <v>114</v>
      </c>
      <c r="C323" s="58" t="s">
        <v>7</v>
      </c>
      <c r="D323" s="58">
        <v>486</v>
      </c>
      <c r="E323" s="58" t="s">
        <v>107</v>
      </c>
      <c r="F323" s="58"/>
      <c r="G323" s="59">
        <f>IF(ISERROR('1. Production by country {year}'!G323/'2. Crop area by country {year}'!G323)," ",'1. Production by country {year}'!G323/'2. Crop area by country {year}'!G323)</f>
        <v>15</v>
      </c>
      <c r="H323" s="59">
        <f>IF(ISERROR('1. Production by country {year}'!H323/'2. Crop area by country {year}'!H323)," ",'1. Production by country {year}'!H323/'2. Crop area by country {year}'!H323)</f>
        <v>15</v>
      </c>
      <c r="I323" s="59">
        <f>IF(ISERROR('1. Production by country {year}'!I323/'2. Crop area by country {year}'!I323)," ",'1. Production by country {year}'!I323/'2. Crop area by country {year}'!I323)</f>
        <v>15.341279280210973</v>
      </c>
      <c r="J323" s="59">
        <f>IF(ISERROR('1. Production by country {year}'!J323/'2. Crop area by country {year}'!J323)," ",'1. Production by country {year}'!J323/'2. Crop area by country {year}'!J323)</f>
        <v>15.341279280210973</v>
      </c>
      <c r="K323" s="59">
        <f>IF(ISERROR('1. Production by country {year}'!K323/'2. Crop area by country {year}'!K323)," ",'1. Production by country {year}'!K323/'2. Crop area by country {year}'!K323)</f>
        <v>15.166440752766132</v>
      </c>
      <c r="AC323" s="3"/>
    </row>
    <row r="324" spans="1:29">
      <c r="A324" s="58" t="s">
        <v>46</v>
      </c>
      <c r="B324" s="58">
        <v>114</v>
      </c>
      <c r="C324" s="58" t="s">
        <v>10</v>
      </c>
      <c r="D324" s="58">
        <v>176</v>
      </c>
      <c r="E324" s="58" t="s">
        <v>107</v>
      </c>
      <c r="F324" s="58"/>
      <c r="G324" s="59">
        <f>IF(ISERROR('1. Production by country {year}'!G324/'2. Crop area by country {year}'!G324)," ",'1. Production by country {year}'!G324/'2. Crop area by country {year}'!G324)</f>
        <v>0.36956549058123089</v>
      </c>
      <c r="H324" s="59">
        <f>IF(ISERROR('1. Production by country {year}'!H324/'2. Crop area by country {year}'!H324)," ",'1. Production by country {year}'!H324/'2. Crop area by country {year}'!H324)</f>
        <v>0.53426241547291464</v>
      </c>
      <c r="I324" s="59">
        <f>IF(ISERROR('1. Production by country {year}'!I324/'2. Crop area by country {year}'!I324)," ",'1. Production by country {year}'!I324/'2. Crop area by country {year}'!I324)</f>
        <v>0.50788761318024833</v>
      </c>
      <c r="J324" s="59">
        <f>IF(ISERROR('1. Production by country {year}'!J324/'2. Crop area by country {year}'!J324)," ",'1. Production by country {year}'!J324/'2. Crop area by country {year}'!J324)</f>
        <v>0.41282308516736871</v>
      </c>
      <c r="K324" s="59">
        <f>IF(ISERROR('1. Production by country {year}'!K324/'2. Crop area by country {year}'!K324)," ",'1. Production by country {year}'!K324/'2. Crop area by country {year}'!K324)</f>
        <v>0.45733146378005823</v>
      </c>
      <c r="AC324" s="3"/>
    </row>
    <row r="325" spans="1:29">
      <c r="A325" s="58" t="s">
        <v>46</v>
      </c>
      <c r="B325" s="58">
        <v>114</v>
      </c>
      <c r="C325" s="58" t="s">
        <v>12</v>
      </c>
      <c r="D325" s="58">
        <v>125</v>
      </c>
      <c r="E325" s="58" t="s">
        <v>107</v>
      </c>
      <c r="F325" s="58"/>
      <c r="G325" s="59">
        <f>IF(ISERROR('1. Production by country {year}'!G325/'2. Crop area by country {year}'!G325)," ",'1. Production by country {year}'!G325/'2. Crop area by country {year}'!G325)</f>
        <v>9.1009210319744618</v>
      </c>
      <c r="H325" s="59">
        <f>IF(ISERROR('1. Production by country {year}'!H325/'2. Crop area by country {year}'!H325)," ",'1. Production by country {year}'!H325/'2. Crop area by country {year}'!H325)</f>
        <v>9.5856033400484666</v>
      </c>
      <c r="I325" s="59">
        <f>IF(ISERROR('1. Production by country {year}'!I325/'2. Crop area by country {year}'!I325)," ",'1. Production by country {year}'!I325/'2. Crop area by country {year}'!I325)</f>
        <v>7.4184853572094758</v>
      </c>
      <c r="J325" s="59">
        <f>IF(ISERROR('1. Production by country {year}'!J325/'2. Crop area by country {year}'!J325)," ",'1. Production by country {year}'!J325/'2. Crop area by country {year}'!J325)</f>
        <v>13.73580626280363</v>
      </c>
      <c r="K325" s="59">
        <f>IF(ISERROR('1. Production by country {year}'!K325/'2. Crop area by country {year}'!K325)," ",'1. Production by country {year}'!K325/'2. Crop area by country {year}'!K325)</f>
        <v>10.014423121645381</v>
      </c>
      <c r="AC325" s="3"/>
    </row>
    <row r="326" spans="1:29">
      <c r="A326" s="58" t="s">
        <v>46</v>
      </c>
      <c r="B326" s="58">
        <v>114</v>
      </c>
      <c r="C326" s="58" t="s">
        <v>13</v>
      </c>
      <c r="D326" s="58">
        <v>191</v>
      </c>
      <c r="E326" s="58" t="s">
        <v>107</v>
      </c>
      <c r="F326" s="58"/>
      <c r="G326" s="59">
        <f>IF(ISERROR('1. Production by country {year}'!G326/'2. Crop area by country {year}'!G326)," ",'1. Production by country {year}'!G326/'2. Crop area by country {year}'!G326)</f>
        <v>0.34</v>
      </c>
      <c r="H326" s="59">
        <f>IF(ISERROR('1. Production by country {year}'!H326/'2. Crop area by country {year}'!H326)," ",'1. Production by country {year}'!H326/'2. Crop area by country {year}'!H326)</f>
        <v>0.375</v>
      </c>
      <c r="I326" s="59">
        <f>IF(ISERROR('1. Production by country {year}'!I326/'2. Crop area by country {year}'!I326)," ",'1. Production by country {year}'!I326/'2. Crop area by country {year}'!I326)</f>
        <v>0.36666666666666664</v>
      </c>
      <c r="J326" s="59">
        <f>IF(ISERROR('1. Production by country {year}'!J326/'2. Crop area by country {year}'!J326)," ",'1. Production by country {year}'!J326/'2. Crop area by country {year}'!J326)</f>
        <v>0.36666666666666664</v>
      </c>
      <c r="K326" s="59">
        <f>IF(ISERROR('1. Production by country {year}'!K326/'2. Crop area by country {year}'!K326)," ",'1. Production by country {year}'!K326/'2. Crop area by country {year}'!K326)</f>
        <v>0.36229508196721311</v>
      </c>
      <c r="AC326" s="3"/>
    </row>
    <row r="327" spans="1:29">
      <c r="A327" s="58" t="s">
        <v>46</v>
      </c>
      <c r="B327" s="58">
        <v>114</v>
      </c>
      <c r="C327" s="58" t="s">
        <v>14</v>
      </c>
      <c r="D327" s="58">
        <v>195</v>
      </c>
      <c r="E327" s="58" t="s">
        <v>107</v>
      </c>
      <c r="F327" s="58"/>
      <c r="G327" s="59">
        <f>IF(ISERROR('1. Production by country {year}'!G327/'2. Crop area by country {year}'!G327)," ",'1. Production by country {year}'!G327/'2. Crop area by country {year}'!G327)</f>
        <v>0.49803176700525781</v>
      </c>
      <c r="H327" s="59">
        <f>IF(ISERROR('1. Production by country {year}'!H327/'2. Crop area by country {year}'!H327)," ",'1. Production by country {year}'!H327/'2. Crop area by country {year}'!H327)</f>
        <v>0.54212173784195938</v>
      </c>
      <c r="I327" s="59">
        <f>IF(ISERROR('1. Production by country {year}'!I327/'2. Crop area by country {year}'!I327)," ",'1. Production by country {year}'!I327/'2. Crop area by country {year}'!I327)</f>
        <v>0.63959035977966083</v>
      </c>
      <c r="J327" s="59">
        <f>IF(ISERROR('1. Production by country {year}'!J327/'2. Crop area by country {year}'!J327)," ",'1. Production by country {year}'!J327/'2. Crop area by country {year}'!J327)</f>
        <v>0.32369715909474411</v>
      </c>
      <c r="K327" s="59">
        <f>IF(ISERROR('1. Production by country {year}'!K327/'2. Crop area by country {year}'!K327)," ",'1. Production by country {year}'!K327/'2. Crop area by country {year}'!K327)</f>
        <v>0.49752117673434776</v>
      </c>
      <c r="AC327" s="3"/>
    </row>
    <row r="328" spans="1:29">
      <c r="A328" s="58" t="s">
        <v>46</v>
      </c>
      <c r="B328" s="58">
        <v>114</v>
      </c>
      <c r="C328" s="58" t="s">
        <v>15</v>
      </c>
      <c r="D328" s="58">
        <v>242</v>
      </c>
      <c r="E328" s="58" t="s">
        <v>107</v>
      </c>
      <c r="F328" s="58"/>
      <c r="G328" s="59">
        <f>IF(ISERROR('1. Production by country {year}'!G328/'2. Crop area by country {year}'!G328)," ",'1. Production by country {year}'!G328/'2. Crop area by country {year}'!G328)</f>
        <v>1.2352941176470589</v>
      </c>
      <c r="H328" s="59">
        <f>IF(ISERROR('1. Production by country {year}'!H328/'2. Crop area by country {year}'!H328)," ",'1. Production by country {year}'!H328/'2. Crop area by country {year}'!H328)</f>
        <v>1.2352941176470589</v>
      </c>
      <c r="I328" s="59">
        <f>IF(ISERROR('1. Production by country {year}'!I328/'2. Crop area by country {year}'!I328)," ",'1. Production by country {year}'!I328/'2. Crop area by country {year}'!I328)</f>
        <v>1.2352941176470589</v>
      </c>
      <c r="J328" s="59">
        <f>IF(ISERROR('1. Production by country {year}'!J328/'2. Crop area by country {year}'!J328)," ",'1. Production by country {year}'!J328/'2. Crop area by country {year}'!J328)</f>
        <v>1.2352941176470589</v>
      </c>
      <c r="K328" s="59">
        <f>IF(ISERROR('1. Production by country {year}'!K328/'2. Crop area by country {year}'!K328)," ",'1. Production by country {year}'!K328/'2. Crop area by country {year}'!K328)</f>
        <v>1.2352941176470589</v>
      </c>
      <c r="AC328" s="3"/>
    </row>
    <row r="329" spans="1:29">
      <c r="A329" s="58" t="s">
        <v>46</v>
      </c>
      <c r="B329" s="58">
        <v>114</v>
      </c>
      <c r="C329" s="58" t="s">
        <v>16</v>
      </c>
      <c r="D329" s="58">
        <v>201</v>
      </c>
      <c r="E329" s="58" t="s">
        <v>107</v>
      </c>
      <c r="F329" s="58"/>
      <c r="G329" s="59">
        <f>IF(ISERROR('1. Production by country {year}'!G329/'2. Crop area by country {year}'!G329)," ",'1. Production by country {year}'!G329/'2. Crop area by country {year}'!G329)</f>
        <v>0.76923076923076927</v>
      </c>
      <c r="H329" s="59">
        <f>IF(ISERROR('1. Production by country {year}'!H329/'2. Crop area by country {year}'!H329)," ",'1. Production by country {year}'!H329/'2. Crop area by country {year}'!H329)</f>
        <v>0.76923076923076927</v>
      </c>
      <c r="I329" s="59">
        <f>IF(ISERROR('1. Production by country {year}'!I329/'2. Crop area by country {year}'!I329)," ",'1. Production by country {year}'!I329/'2. Crop area by country {year}'!I329)</f>
        <v>0.76923076923076927</v>
      </c>
      <c r="J329" s="59">
        <f>IF(ISERROR('1. Production by country {year}'!J329/'2. Crop area by country {year}'!J329)," ",'1. Production by country {year}'!J329/'2. Crop area by country {year}'!J329)</f>
        <v>0.76923076923076927</v>
      </c>
      <c r="K329" s="59">
        <f>IF(ISERROR('1. Production by country {year}'!K329/'2. Crop area by country {year}'!K329)," ",'1. Production by country {year}'!K329/'2. Crop area by country {year}'!K329)</f>
        <v>0.76923076923076927</v>
      </c>
      <c r="AC329" s="3"/>
    </row>
    <row r="330" spans="1:29">
      <c r="A330" s="58" t="s">
        <v>46</v>
      </c>
      <c r="B330" s="58">
        <v>114</v>
      </c>
      <c r="C330" s="58" t="s">
        <v>17</v>
      </c>
      <c r="D330" s="58">
        <v>56</v>
      </c>
      <c r="E330" s="58" t="s">
        <v>107</v>
      </c>
      <c r="F330" s="58"/>
      <c r="G330" s="59">
        <f>IF(ISERROR('1. Production by country {year}'!G330/'2. Crop area by country {year}'!G330)," ",'1. Production by country {year}'!G330/'2. Crop area by country {year}'!G330)</f>
        <v>1.6405179086940884</v>
      </c>
      <c r="H330" s="59">
        <f>IF(ISERROR('1. Production by country {year}'!H330/'2. Crop area by country {year}'!H330)," ",'1. Production by country {year}'!H330/'2. Crop area by country {year}'!H330)</f>
        <v>1.7197467409178655</v>
      </c>
      <c r="I330" s="59">
        <f>IF(ISERROR('1. Production by country {year}'!I330/'2. Crop area by country {year}'!I330)," ",'1. Production by country {year}'!I330/'2. Crop area by country {year}'!I330)</f>
        <v>1.8131528182930272</v>
      </c>
      <c r="J330" s="59">
        <f>IF(ISERROR('1. Production by country {year}'!J330/'2. Crop area by country {year}'!J330)," ",'1. Production by country {year}'!J330/'2. Crop area by country {year}'!J330)</f>
        <v>1.3924923529411766</v>
      </c>
      <c r="K330" s="59">
        <f>IF(ISERROR('1. Production by country {year}'!K330/'2. Crop area by country {year}'!K330)," ",'1. Production by country {year}'!K330/'2. Crop area by country {year}'!K330)</f>
        <v>1.6414947526830166</v>
      </c>
      <c r="AC330" s="3"/>
    </row>
    <row r="331" spans="1:29">
      <c r="A331" s="58" t="s">
        <v>46</v>
      </c>
      <c r="B331" s="58">
        <v>114</v>
      </c>
      <c r="C331" s="58" t="s">
        <v>18</v>
      </c>
      <c r="D331" s="58">
        <v>79</v>
      </c>
      <c r="E331" s="58" t="s">
        <v>107</v>
      </c>
      <c r="F331" s="58"/>
      <c r="G331" s="59">
        <f>IF(ISERROR('1. Production by country {year}'!G331/'2. Crop area by country {year}'!G331)," ",'1. Production by country {year}'!G331/'2. Crop area by country {year}'!G331)</f>
        <v>0.57449962133506438</v>
      </c>
      <c r="H331" s="59">
        <f>IF(ISERROR('1. Production by country {year}'!H331/'2. Crop area by country {year}'!H331)," ",'1. Production by country {year}'!H331/'2. Crop area by country {year}'!H331)</f>
        <v>0.57516828721017199</v>
      </c>
      <c r="I331" s="59">
        <f>IF(ISERROR('1. Production by country {year}'!I331/'2. Crop area by country {year}'!I331)," ",'1. Production by country {year}'!I331/'2. Crop area by country {year}'!I331)</f>
        <v>0.93353575721622928</v>
      </c>
      <c r="J331" s="59">
        <f>IF(ISERROR('1. Production by country {year}'!J331/'2. Crop area by country {year}'!J331)," ",'1. Production by country {year}'!J331/'2. Crop area by country {year}'!J331)</f>
        <v>0.72358197723638418</v>
      </c>
      <c r="K331" s="59">
        <f>IF(ISERROR('1. Production by country {year}'!K331/'2. Crop area by country {year}'!K331)," ",'1. Production by country {year}'!K331/'2. Crop area by country {year}'!K331)</f>
        <v>0.705789844680489</v>
      </c>
      <c r="AC331" s="3"/>
    </row>
    <row r="332" spans="1:29">
      <c r="A332" s="58" t="s">
        <v>46</v>
      </c>
      <c r="B332" s="58">
        <v>114</v>
      </c>
      <c r="C332" s="58" t="s">
        <v>19</v>
      </c>
      <c r="D332" s="58">
        <v>197</v>
      </c>
      <c r="E332" s="58" t="s">
        <v>107</v>
      </c>
      <c r="F332" s="58"/>
      <c r="G332" s="59">
        <f>IF(ISERROR('1. Production by country {year}'!G332/'2. Crop area by country {year}'!G332)," ",'1. Production by country {year}'!G332/'2. Crop area by country {year}'!G332)</f>
        <v>0.53313359964491791</v>
      </c>
      <c r="H332" s="59">
        <f>IF(ISERROR('1. Production by country {year}'!H332/'2. Crop area by country {year}'!H332)," ",'1. Production by country {year}'!H332/'2. Crop area by country {year}'!H332)</f>
        <v>0.56370340232924787</v>
      </c>
      <c r="I332" s="59">
        <f>IF(ISERROR('1. Production by country {year}'!I332/'2. Crop area by country {year}'!I332)," ",'1. Production by country {year}'!I332/'2. Crop area by country {year}'!I332)</f>
        <v>0.61879343142202725</v>
      </c>
      <c r="J332" s="59">
        <f>IF(ISERROR('1. Production by country {year}'!J332/'2. Crop area by country {year}'!J332)," ",'1. Production by country {year}'!J332/'2. Crop area by country {year}'!J332)</f>
        <v>0.42951841966942067</v>
      </c>
      <c r="K332" s="59">
        <f>IF(ISERROR('1. Production by country {year}'!K332/'2. Crop area by country {year}'!K332)," ",'1. Production by country {year}'!K332/'2. Crop area by country {year}'!K332)</f>
        <v>0.53168413339327425</v>
      </c>
      <c r="AC332" s="3"/>
    </row>
    <row r="333" spans="1:29">
      <c r="A333" s="58" t="s">
        <v>46</v>
      </c>
      <c r="B333" s="58">
        <v>114</v>
      </c>
      <c r="C333" s="58" t="s">
        <v>20</v>
      </c>
      <c r="D333" s="58">
        <v>489</v>
      </c>
      <c r="E333" s="58" t="s">
        <v>107</v>
      </c>
      <c r="F333" s="58"/>
      <c r="G333" s="59">
        <f>IF(ISERROR('1. Production by country {year}'!G333/'2. Crop area by country {year}'!G333)," ",'1. Production by country {year}'!G333/'2. Crop area by country {year}'!G333)</f>
        <v>15</v>
      </c>
      <c r="H333" s="59">
        <f>IF(ISERROR('1. Production by country {year}'!H333/'2. Crop area by country {year}'!H333)," ",'1. Production by country {year}'!H333/'2. Crop area by country {year}'!H333)</f>
        <v>15</v>
      </c>
      <c r="I333" s="59">
        <f>IF(ISERROR('1. Production by country {year}'!I333/'2. Crop area by country {year}'!I333)," ",'1. Production by country {year}'!I333/'2. Crop area by country {year}'!I333)</f>
        <v>15.341279280210973</v>
      </c>
      <c r="J333" s="59">
        <f>IF(ISERROR('1. Production by country {year}'!J333/'2. Crop area by country {year}'!J333)," ",'1. Production by country {year}'!J333/'2. Crop area by country {year}'!J333)</f>
        <v>15.341279280210973</v>
      </c>
      <c r="K333" s="59">
        <f>IF(ISERROR('1. Production by country {year}'!K333/'2. Crop area by country {year}'!K333)," ",'1. Production by country {year}'!K333/'2. Crop area by country {year}'!K333)</f>
        <v>15.166440752766132</v>
      </c>
      <c r="AC333" s="3"/>
    </row>
    <row r="334" spans="1:29">
      <c r="A334" s="58" t="s">
        <v>46</v>
      </c>
      <c r="B334" s="58">
        <v>114</v>
      </c>
      <c r="C334" s="58" t="s">
        <v>21</v>
      </c>
      <c r="D334" s="58">
        <v>27</v>
      </c>
      <c r="E334" s="58" t="s">
        <v>107</v>
      </c>
      <c r="F334" s="58"/>
      <c r="G334" s="59">
        <f>IF(ISERROR('1. Production by country {year}'!G334/'2. Crop area by country {year}'!G334)," ",'1. Production by country {year}'!G334/'2. Crop area by country {year}'!G334)</f>
        <v>3.9320577164366375</v>
      </c>
      <c r="H334" s="59">
        <f>IF(ISERROR('1. Production by country {year}'!H334/'2. Crop area by country {year}'!H334)," ",'1. Production by country {year}'!H334/'2. Crop area by country {year}'!H334)</f>
        <v>2.8061975244525232</v>
      </c>
      <c r="I334" s="59">
        <f>IF(ISERROR('1. Production by country {year}'!I334/'2. Crop area by country {year}'!I334)," ",'1. Production by country {year}'!I334/'2. Crop area by country {year}'!I334)</f>
        <v>2.8714832594032935</v>
      </c>
      <c r="J334" s="59">
        <f>IF(ISERROR('1. Production by country {year}'!J334/'2. Crop area by country {year}'!J334)," ",'1. Production by country {year}'!J334/'2. Crop area by country {year}'!J334)</f>
        <v>3.7796103740886817</v>
      </c>
      <c r="K334" s="59">
        <f>IF(ISERROR('1. Production by country {year}'!K334/'2. Crop area by country {year}'!K334)," ",'1. Production by country {year}'!K334/'2. Crop area by country {year}'!K334)</f>
        <v>3.2950011766823097</v>
      </c>
      <c r="AC334" s="3"/>
    </row>
    <row r="335" spans="1:29">
      <c r="A335" s="58" t="s">
        <v>46</v>
      </c>
      <c r="B335" s="58">
        <v>114</v>
      </c>
      <c r="C335" s="58" t="s">
        <v>22</v>
      </c>
      <c r="D335" s="58">
        <v>83</v>
      </c>
      <c r="E335" s="58" t="s">
        <v>107</v>
      </c>
      <c r="F335" s="58"/>
      <c r="G335" s="59">
        <f>IF(ISERROR('1. Production by country {year}'!G335/'2. Crop area by country {year}'!G335)," ",'1. Production by country {year}'!G335/'2. Crop area by country {year}'!G335)</f>
        <v>1.2229994769874477</v>
      </c>
      <c r="H335" s="59">
        <f>IF(ISERROR('1. Production by country {year}'!H335/'2. Crop area by country {year}'!H335)," ",'1. Production by country {year}'!H335/'2. Crop area by country {year}'!H335)</f>
        <v>0.80058584810667321</v>
      </c>
      <c r="I335" s="59">
        <f>IF(ISERROR('1. Production by country {year}'!I335/'2. Crop area by country {year}'!I335)," ",'1. Production by country {year}'!I335/'2. Crop area by country {year}'!I335)</f>
        <v>0.94738026358084215</v>
      </c>
      <c r="J335" s="59">
        <f>IF(ISERROR('1. Production by country {year}'!J335/'2. Crop area by country {year}'!J335)," ",'1. Production by country {year}'!J335/'2. Crop area by country {year}'!J335)</f>
        <v>0.52206341730663874</v>
      </c>
      <c r="K335" s="59">
        <f>IF(ISERROR('1. Production by country {year}'!K335/'2. Crop area by country {year}'!K335)," ",'1. Production by country {year}'!K335/'2. Crop area by country {year}'!K335)</f>
        <v>0.88403038342029661</v>
      </c>
      <c r="AC335" s="3"/>
    </row>
    <row r="336" spans="1:29">
      <c r="A336" s="58" t="s">
        <v>46</v>
      </c>
      <c r="B336" s="58">
        <v>114</v>
      </c>
      <c r="C336" s="58" t="s">
        <v>23</v>
      </c>
      <c r="D336" s="58">
        <v>122</v>
      </c>
      <c r="E336" s="58" t="s">
        <v>107</v>
      </c>
      <c r="F336" s="58"/>
      <c r="G336" s="59">
        <f>IF(ISERROR('1. Production by country {year}'!G336/'2. Crop area by country {year}'!G336)," ",'1. Production by country {year}'!G336/'2. Crop area by country {year}'!G336)</f>
        <v>9.4971186301144321</v>
      </c>
      <c r="H336" s="59">
        <f>IF(ISERROR('1. Production by country {year}'!H336/'2. Crop area by country {year}'!H336)," ",'1. Production by country {year}'!H336/'2. Crop area by country {year}'!H336)</f>
        <v>9.6700695250677242</v>
      </c>
      <c r="I336" s="59">
        <f>IF(ISERROR('1. Production by country {year}'!I336/'2. Crop area by country {year}'!I336)," ",'1. Production by country {year}'!I336/'2. Crop area by country {year}'!I336)</f>
        <v>13.279622326586049</v>
      </c>
      <c r="J336" s="59">
        <f>IF(ISERROR('1. Production by country {year}'!J336/'2. Crop area by country {year}'!J336)," ",'1. Production by country {year}'!J336/'2. Crop area by country {year}'!J336)</f>
        <v>14.251509118420005</v>
      </c>
      <c r="K336" s="59">
        <f>IF(ISERROR('1. Production by country {year}'!K336/'2. Crop area by country {year}'!K336)," ",'1. Production by country {year}'!K336/'2. Crop area by country {year}'!K336)</f>
        <v>11.928995594437248</v>
      </c>
      <c r="AC336" s="3"/>
    </row>
    <row r="337" spans="1:29">
      <c r="A337" s="58" t="s">
        <v>46</v>
      </c>
      <c r="B337" s="58">
        <v>114</v>
      </c>
      <c r="C337" s="58" t="s">
        <v>24</v>
      </c>
      <c r="D337" s="58">
        <v>15</v>
      </c>
      <c r="E337" s="58" t="s">
        <v>107</v>
      </c>
      <c r="F337" s="58"/>
      <c r="G337" s="59">
        <f>IF(ISERROR('1. Production by country {year}'!G337/'2. Crop area by country {year}'!G337)," ",'1. Production by country {year}'!G337/'2. Crop area by country {year}'!G337)</f>
        <v>2.313054547050672</v>
      </c>
      <c r="H337" s="59">
        <f>IF(ISERROR('1. Production by country {year}'!H337/'2. Crop area by country {year}'!H337)," ",'1. Production by country {year}'!H337/'2. Crop area by country {year}'!H337)</f>
        <v>2.187503322524055</v>
      </c>
      <c r="I337" s="59">
        <f>IF(ISERROR('1. Production by country {year}'!I337/'2. Crop area by country {year}'!I337)," ",'1. Production by country {year}'!I337/'2. Crop area by country {year}'!I337)</f>
        <v>3.0939947780678851</v>
      </c>
      <c r="J337" s="59">
        <f>IF(ISERROR('1. Production by country {year}'!J337/'2. Crop area by country {year}'!J337)," ",'1. Production by country {year}'!J337/'2. Crop area by country {year}'!J337)</f>
        <v>2.271591141611446</v>
      </c>
      <c r="K337" s="59">
        <f>IF(ISERROR('1. Production by country {year}'!K337/'2. Crop area by country {year}'!K337)," ",'1. Production by country {year}'!K337/'2. Crop area by country {year}'!K337)</f>
        <v>2.4187307259514381</v>
      </c>
      <c r="AC337" s="3"/>
    </row>
    <row r="338" spans="1:29">
      <c r="A338" s="58" t="s">
        <v>46</v>
      </c>
      <c r="B338" s="58">
        <v>114</v>
      </c>
      <c r="C338" s="58" t="s">
        <v>25</v>
      </c>
      <c r="D338" s="58">
        <v>137</v>
      </c>
      <c r="E338" s="58" t="s">
        <v>107</v>
      </c>
      <c r="F338" s="58"/>
      <c r="G338" s="59">
        <f>IF(ISERROR('1. Production by country {year}'!G338/'2. Crop area by country {year}'!G338)," ",'1. Production by country {year}'!G338/'2. Crop area by country {year}'!G338)</f>
        <v>8.6682634730538926</v>
      </c>
      <c r="H338" s="59">
        <f>IF(ISERROR('1. Production by country {year}'!H338/'2. Crop area by country {year}'!H338)," ",'1. Production by country {year}'!H338/'2. Crop area by country {year}'!H338)</f>
        <v>9.5023752969121134</v>
      </c>
      <c r="I338" s="59">
        <f>IF(ISERROR('1. Production by country {year}'!I338/'2. Crop area by country {year}'!I338)," ",'1. Production by country {year}'!I338/'2. Crop area by country {year}'!I338)</f>
        <v>7.4648648648648646</v>
      </c>
      <c r="J338" s="59">
        <f>IF(ISERROR('1. Production by country {year}'!J338/'2. Crop area by country {year}'!J338)," ",'1. Production by country {year}'!J338/'2. Crop area by country {year}'!J338)</f>
        <v>7.5873605947955394</v>
      </c>
      <c r="K338" s="59">
        <f>IF(ISERROR('1. Production by country {year}'!K338/'2. Crop area by country {year}'!K338)," ",'1. Production by country {year}'!K338/'2. Crop area by country {year}'!K338)</f>
        <v>8.2918744499853325</v>
      </c>
      <c r="AC338" s="3"/>
    </row>
    <row r="339" spans="1:29">
      <c r="A339" s="58" t="s">
        <v>47</v>
      </c>
      <c r="B339" s="58">
        <v>122</v>
      </c>
      <c r="C339" s="58" t="s">
        <v>7</v>
      </c>
      <c r="D339" s="58">
        <v>486</v>
      </c>
      <c r="E339" s="58" t="s">
        <v>107</v>
      </c>
      <c r="F339" s="58"/>
      <c r="G339" s="59" t="str">
        <f>IF(ISERROR('1. Production by country {year}'!G339/'2. Crop area by country {year}'!G339)," ",'1. Production by country {year}'!G339/'2. Crop area by country {year}'!G339)</f>
        <v xml:space="preserve"> </v>
      </c>
      <c r="H339" s="59" t="str">
        <f>IF(ISERROR('1. Production by country {year}'!H339/'2. Crop area by country {year}'!H339)," ",'1. Production by country {year}'!H339/'2. Crop area by country {year}'!H339)</f>
        <v xml:space="preserve"> </v>
      </c>
      <c r="I339" s="59" t="str">
        <f>IF(ISERROR('1. Production by country {year}'!I339/'2. Crop area by country {year}'!I339)," ",'1. Production by country {year}'!I339/'2. Crop area by country {year}'!I339)</f>
        <v xml:space="preserve"> </v>
      </c>
      <c r="J339" s="59" t="str">
        <f>IF(ISERROR('1. Production by country {year}'!J339/'2. Crop area by country {year}'!J339)," ",'1. Production by country {year}'!J339/'2. Crop area by country {year}'!J339)</f>
        <v xml:space="preserve"> </v>
      </c>
      <c r="K339" s="59" t="str">
        <f>IF(ISERROR('1. Production by country {year}'!K339/'2. Crop area by country {year}'!K339)," ",'1. Production by country {year}'!K339/'2. Crop area by country {year}'!K339)</f>
        <v xml:space="preserve"> </v>
      </c>
      <c r="AC339" s="3"/>
    </row>
    <row r="340" spans="1:29">
      <c r="A340" s="58" t="s">
        <v>47</v>
      </c>
      <c r="B340" s="58">
        <v>122</v>
      </c>
      <c r="C340" s="58" t="s">
        <v>10</v>
      </c>
      <c r="D340" s="58">
        <v>176</v>
      </c>
      <c r="E340" s="58" t="s">
        <v>107</v>
      </c>
      <c r="F340" s="58"/>
      <c r="G340" s="59">
        <f>IF(ISERROR('1. Production by country {year}'!G340/'2. Crop area by country {year}'!G340)," ",'1. Production by country {year}'!G340/'2. Crop area by country {year}'!G340)</f>
        <v>0.28047808764940241</v>
      </c>
      <c r="H340" s="59">
        <f>IF(ISERROR('1. Production by country {year}'!H340/'2. Crop area by country {year}'!H340)," ",'1. Production by country {year}'!H340/'2. Crop area by country {year}'!H340)</f>
        <v>2.6889665861658796E-2</v>
      </c>
      <c r="I340" s="59">
        <f>IF(ISERROR('1. Production by country {year}'!I340/'2. Crop area by country {year}'!I340)," ",'1. Production by country {year}'!I340/'2. Crop area by country {year}'!I340)</f>
        <v>0.26655959718725586</v>
      </c>
      <c r="J340" s="59">
        <f>IF(ISERROR('1. Production by country {year}'!J340/'2. Crop area by country {year}'!J340)," ",'1. Production by country {year}'!J340/'2. Crop area by country {year}'!J340)</f>
        <v>0.26014865637507145</v>
      </c>
      <c r="K340" s="59">
        <f>IF(ISERROR('1. Production by country {year}'!K340/'2. Crop area by country {year}'!K340)," ",'1. Production by country {year}'!K340/'2. Crop area by country {year}'!K340)</f>
        <v>0.17457421771644221</v>
      </c>
      <c r="AC340" s="3"/>
    </row>
    <row r="341" spans="1:29">
      <c r="A341" s="58" t="s">
        <v>47</v>
      </c>
      <c r="B341" s="58">
        <v>122</v>
      </c>
      <c r="C341" s="58" t="s">
        <v>12</v>
      </c>
      <c r="D341" s="58">
        <v>125</v>
      </c>
      <c r="E341" s="58" t="s">
        <v>107</v>
      </c>
      <c r="F341" s="58"/>
      <c r="G341" s="59" t="str">
        <f>IF(ISERROR('1. Production by country {year}'!G341/'2. Crop area by country {year}'!G341)," ",'1. Production by country {year}'!G341/'2. Crop area by country {year}'!G341)</f>
        <v xml:space="preserve"> </v>
      </c>
      <c r="H341" s="59" t="str">
        <f>IF(ISERROR('1. Production by country {year}'!H341/'2. Crop area by country {year}'!H341)," ",'1. Production by country {year}'!H341/'2. Crop area by country {year}'!H341)</f>
        <v xml:space="preserve"> </v>
      </c>
      <c r="I341" s="59" t="str">
        <f>IF(ISERROR('1. Production by country {year}'!I341/'2. Crop area by country {year}'!I341)," ",'1. Production by country {year}'!I341/'2. Crop area by country {year}'!I341)</f>
        <v xml:space="preserve"> </v>
      </c>
      <c r="J341" s="59" t="str">
        <f>IF(ISERROR('1. Production by country {year}'!J341/'2. Crop area by country {year}'!J341)," ",'1. Production by country {year}'!J341/'2. Crop area by country {year}'!J341)</f>
        <v xml:space="preserve"> </v>
      </c>
      <c r="K341" s="59" t="str">
        <f>IF(ISERROR('1. Production by country {year}'!K341/'2. Crop area by country {year}'!K341)," ",'1. Production by country {year}'!K341/'2. Crop area by country {year}'!K341)</f>
        <v xml:space="preserve"> </v>
      </c>
      <c r="AC341" s="3"/>
    </row>
    <row r="342" spans="1:29">
      <c r="A342" s="58" t="s">
        <v>47</v>
      </c>
      <c r="B342" s="58">
        <v>122</v>
      </c>
      <c r="C342" s="58" t="s">
        <v>13</v>
      </c>
      <c r="D342" s="58">
        <v>191</v>
      </c>
      <c r="E342" s="58" t="s">
        <v>107</v>
      </c>
      <c r="F342" s="58"/>
      <c r="G342" s="59" t="str">
        <f>IF(ISERROR('1. Production by country {year}'!G342/'2. Crop area by country {year}'!G342)," ",'1. Production by country {year}'!G342/'2. Crop area by country {year}'!G342)</f>
        <v xml:space="preserve"> </v>
      </c>
      <c r="H342" s="59" t="str">
        <f>IF(ISERROR('1. Production by country {year}'!H342/'2. Crop area by country {year}'!H342)," ",'1. Production by country {year}'!H342/'2. Crop area by country {year}'!H342)</f>
        <v xml:space="preserve"> </v>
      </c>
      <c r="I342" s="59" t="str">
        <f>IF(ISERROR('1. Production by country {year}'!I342/'2. Crop area by country {year}'!I342)," ",'1. Production by country {year}'!I342/'2. Crop area by country {year}'!I342)</f>
        <v xml:space="preserve"> </v>
      </c>
      <c r="J342" s="59" t="str">
        <f>IF(ISERROR('1. Production by country {year}'!J342/'2. Crop area by country {year}'!J342)," ",'1. Production by country {year}'!J342/'2. Crop area by country {year}'!J342)</f>
        <v xml:space="preserve"> </v>
      </c>
      <c r="K342" s="59" t="str">
        <f>IF(ISERROR('1. Production by country {year}'!K342/'2. Crop area by country {year}'!K342)," ",'1. Production by country {year}'!K342/'2. Crop area by country {year}'!K342)</f>
        <v xml:space="preserve"> </v>
      </c>
      <c r="AC342" s="3"/>
    </row>
    <row r="343" spans="1:29">
      <c r="A343" s="58" t="s">
        <v>47</v>
      </c>
      <c r="B343" s="58">
        <v>122</v>
      </c>
      <c r="C343" s="58" t="s">
        <v>14</v>
      </c>
      <c r="D343" s="58">
        <v>195</v>
      </c>
      <c r="E343" s="58" t="s">
        <v>107</v>
      </c>
      <c r="F343" s="58"/>
      <c r="G343" s="59" t="str">
        <f>IF(ISERROR('1. Production by country {year}'!G343/'2. Crop area by country {year}'!G343)," ",'1. Production by country {year}'!G343/'2. Crop area by country {year}'!G343)</f>
        <v xml:space="preserve"> </v>
      </c>
      <c r="H343" s="59" t="str">
        <f>IF(ISERROR('1. Production by country {year}'!H343/'2. Crop area by country {year}'!H343)," ",'1. Production by country {year}'!H343/'2. Crop area by country {year}'!H343)</f>
        <v xml:space="preserve"> </v>
      </c>
      <c r="I343" s="59" t="str">
        <f>IF(ISERROR('1. Production by country {year}'!I343/'2. Crop area by country {year}'!I343)," ",'1. Production by country {year}'!I343/'2. Crop area by country {year}'!I343)</f>
        <v xml:space="preserve"> </v>
      </c>
      <c r="J343" s="59" t="str">
        <f>IF(ISERROR('1. Production by country {year}'!J343/'2. Crop area by country {year}'!J343)," ",'1. Production by country {year}'!J343/'2. Crop area by country {year}'!J343)</f>
        <v xml:space="preserve"> </v>
      </c>
      <c r="K343" s="59" t="str">
        <f>IF(ISERROR('1. Production by country {year}'!K343/'2. Crop area by country {year}'!K343)," ",'1. Production by country {year}'!K343/'2. Crop area by country {year}'!K343)</f>
        <v xml:space="preserve"> </v>
      </c>
      <c r="AC343" s="3"/>
    </row>
    <row r="344" spans="1:29">
      <c r="A344" s="58" t="s">
        <v>47</v>
      </c>
      <c r="B344" s="58">
        <v>122</v>
      </c>
      <c r="C344" s="58" t="s">
        <v>15</v>
      </c>
      <c r="D344" s="58">
        <v>242</v>
      </c>
      <c r="E344" s="58" t="s">
        <v>107</v>
      </c>
      <c r="F344" s="58"/>
      <c r="G344" s="59" t="str">
        <f>IF(ISERROR('1. Production by country {year}'!G344/'2. Crop area by country {year}'!G344)," ",'1. Production by country {year}'!G344/'2. Crop area by country {year}'!G344)</f>
        <v xml:space="preserve"> </v>
      </c>
      <c r="H344" s="59" t="str">
        <f>IF(ISERROR('1. Production by country {year}'!H344/'2. Crop area by country {year}'!H344)," ",'1. Production by country {year}'!H344/'2. Crop area by country {year}'!H344)</f>
        <v xml:space="preserve"> </v>
      </c>
      <c r="I344" s="59" t="str">
        <f>IF(ISERROR('1. Production by country {year}'!I344/'2. Crop area by country {year}'!I344)," ",'1. Production by country {year}'!I344/'2. Crop area by country {year}'!I344)</f>
        <v xml:space="preserve"> </v>
      </c>
      <c r="J344" s="59" t="str">
        <f>IF(ISERROR('1. Production by country {year}'!J344/'2. Crop area by country {year}'!J344)," ",'1. Production by country {year}'!J344/'2. Crop area by country {year}'!J344)</f>
        <v xml:space="preserve"> </v>
      </c>
      <c r="K344" s="59" t="str">
        <f>IF(ISERROR('1. Production by country {year}'!K344/'2. Crop area by country {year}'!K344)," ",'1. Production by country {year}'!K344/'2. Crop area by country {year}'!K344)</f>
        <v xml:space="preserve"> </v>
      </c>
      <c r="AC344" s="3"/>
    </row>
    <row r="345" spans="1:29">
      <c r="A345" s="58" t="s">
        <v>47</v>
      </c>
      <c r="B345" s="58">
        <v>122</v>
      </c>
      <c r="C345" s="58" t="s">
        <v>16</v>
      </c>
      <c r="D345" s="58">
        <v>201</v>
      </c>
      <c r="E345" s="58" t="s">
        <v>107</v>
      </c>
      <c r="F345" s="58"/>
      <c r="G345" s="59" t="str">
        <f>IF(ISERROR('1. Production by country {year}'!G345/'2. Crop area by country {year}'!G345)," ",'1. Production by country {year}'!G345/'2. Crop area by country {year}'!G345)</f>
        <v xml:space="preserve"> </v>
      </c>
      <c r="H345" s="59" t="str">
        <f>IF(ISERROR('1. Production by country {year}'!H345/'2. Crop area by country {year}'!H345)," ",'1. Production by country {year}'!H345/'2. Crop area by country {year}'!H345)</f>
        <v xml:space="preserve"> </v>
      </c>
      <c r="I345" s="59" t="str">
        <f>IF(ISERROR('1. Production by country {year}'!I345/'2. Crop area by country {year}'!I345)," ",'1. Production by country {year}'!I345/'2. Crop area by country {year}'!I345)</f>
        <v xml:space="preserve"> </v>
      </c>
      <c r="J345" s="59" t="str">
        <f>IF(ISERROR('1. Production by country {year}'!J345/'2. Crop area by country {year}'!J345)," ",'1. Production by country {year}'!J345/'2. Crop area by country {year}'!J345)</f>
        <v xml:space="preserve"> </v>
      </c>
      <c r="K345" s="59" t="str">
        <f>IF(ISERROR('1. Production by country {year}'!K345/'2. Crop area by country {year}'!K345)," ",'1. Production by country {year}'!K345/'2. Crop area by country {year}'!K345)</f>
        <v xml:space="preserve"> </v>
      </c>
      <c r="AC345" s="3"/>
    </row>
    <row r="346" spans="1:29">
      <c r="A346" s="58" t="s">
        <v>47</v>
      </c>
      <c r="B346" s="58">
        <v>122</v>
      </c>
      <c r="C346" s="58" t="s">
        <v>17</v>
      </c>
      <c r="D346" s="58">
        <v>56</v>
      </c>
      <c r="E346" s="58" t="s">
        <v>107</v>
      </c>
      <c r="F346" s="58"/>
      <c r="G346" s="59">
        <f>IF(ISERROR('1. Production by country {year}'!G346/'2. Crop area by country {year}'!G346)," ",'1. Production by country {year}'!G346/'2. Crop area by country {year}'!G346)</f>
        <v>0.70113622197289449</v>
      </c>
      <c r="H346" s="59">
        <f>IF(ISERROR('1. Production by country {year}'!H346/'2. Crop area by country {year}'!H346)," ",'1. Production by country {year}'!H346/'2. Crop area by country {year}'!H346)</f>
        <v>0.59736912274464493</v>
      </c>
      <c r="I346" s="59">
        <f>IF(ISERROR('1. Production by country {year}'!I346/'2. Crop area by country {year}'!I346)," ",'1. Production by country {year}'!I346/'2. Crop area by country {year}'!I346)</f>
        <v>0.48772046158449311</v>
      </c>
      <c r="J346" s="59">
        <f>IF(ISERROR('1. Production by country {year}'!J346/'2. Crop area by country {year}'!J346)," ",'1. Production by country {year}'!J346/'2. Crop area by country {year}'!J346)</f>
        <v>0.43491352912012599</v>
      </c>
      <c r="K346" s="59">
        <f>IF(ISERROR('1. Production by country {year}'!K346/'2. Crop area by country {year}'!K346)," ",'1. Production by country {year}'!K346/'2. Crop area by country {year}'!K346)</f>
        <v>0.55273268817680532</v>
      </c>
      <c r="AC346" s="3"/>
    </row>
    <row r="347" spans="1:29">
      <c r="A347" s="58" t="s">
        <v>47</v>
      </c>
      <c r="B347" s="58">
        <v>122</v>
      </c>
      <c r="C347" s="58" t="s">
        <v>18</v>
      </c>
      <c r="D347" s="58">
        <v>79</v>
      </c>
      <c r="E347" s="58" t="s">
        <v>107</v>
      </c>
      <c r="F347" s="58"/>
      <c r="G347" s="59" t="str">
        <f>IF(ISERROR('1. Production by country {year}'!G347/'2. Crop area by country {year}'!G347)," ",'1. Production by country {year}'!G347/'2. Crop area by country {year}'!G347)</f>
        <v xml:space="preserve"> </v>
      </c>
      <c r="H347" s="59" t="str">
        <f>IF(ISERROR('1. Production by country {year}'!H347/'2. Crop area by country {year}'!H347)," ",'1. Production by country {year}'!H347/'2. Crop area by country {year}'!H347)</f>
        <v xml:space="preserve"> </v>
      </c>
      <c r="I347" s="59" t="str">
        <f>IF(ISERROR('1. Production by country {year}'!I347/'2. Crop area by country {year}'!I347)," ",'1. Production by country {year}'!I347/'2. Crop area by country {year}'!I347)</f>
        <v xml:space="preserve"> </v>
      </c>
      <c r="J347" s="59" t="str">
        <f>IF(ISERROR('1. Production by country {year}'!J347/'2. Crop area by country {year}'!J347)," ",'1. Production by country {year}'!J347/'2. Crop area by country {year}'!J347)</f>
        <v xml:space="preserve"> </v>
      </c>
      <c r="K347" s="59" t="str">
        <f>IF(ISERROR('1. Production by country {year}'!K347/'2. Crop area by country {year}'!K347)," ",'1. Production by country {year}'!K347/'2. Crop area by country {year}'!K347)</f>
        <v xml:space="preserve"> </v>
      </c>
      <c r="AC347" s="3"/>
    </row>
    <row r="348" spans="1:29">
      <c r="A348" s="58" t="s">
        <v>47</v>
      </c>
      <c r="B348" s="58">
        <v>122</v>
      </c>
      <c r="C348" s="58" t="s">
        <v>19</v>
      </c>
      <c r="D348" s="58">
        <v>197</v>
      </c>
      <c r="E348" s="58" t="s">
        <v>107</v>
      </c>
      <c r="F348" s="58"/>
      <c r="G348" s="59" t="str">
        <f>IF(ISERROR('1. Production by country {year}'!G348/'2. Crop area by country {year}'!G348)," ",'1. Production by country {year}'!G348/'2. Crop area by country {year}'!G348)</f>
        <v xml:space="preserve"> </v>
      </c>
      <c r="H348" s="59" t="str">
        <f>IF(ISERROR('1. Production by country {year}'!H348/'2. Crop area by country {year}'!H348)," ",'1. Production by country {year}'!H348/'2. Crop area by country {year}'!H348)</f>
        <v xml:space="preserve"> </v>
      </c>
      <c r="I348" s="59" t="str">
        <f>IF(ISERROR('1. Production by country {year}'!I348/'2. Crop area by country {year}'!I348)," ",'1. Production by country {year}'!I348/'2. Crop area by country {year}'!I348)</f>
        <v xml:space="preserve"> </v>
      </c>
      <c r="J348" s="59" t="str">
        <f>IF(ISERROR('1. Production by country {year}'!J348/'2. Crop area by country {year}'!J348)," ",'1. Production by country {year}'!J348/'2. Crop area by country {year}'!J348)</f>
        <v xml:space="preserve"> </v>
      </c>
      <c r="K348" s="59" t="str">
        <f>IF(ISERROR('1. Production by country {year}'!K348/'2. Crop area by country {year}'!K348)," ",'1. Production by country {year}'!K348/'2. Crop area by country {year}'!K348)</f>
        <v xml:space="preserve"> </v>
      </c>
      <c r="AC348" s="3"/>
    </row>
    <row r="349" spans="1:29">
      <c r="A349" s="58" t="s">
        <v>47</v>
      </c>
      <c r="B349" s="58">
        <v>122</v>
      </c>
      <c r="C349" s="58" t="s">
        <v>20</v>
      </c>
      <c r="D349" s="58">
        <v>489</v>
      </c>
      <c r="E349" s="58" t="s">
        <v>107</v>
      </c>
      <c r="F349" s="58"/>
      <c r="G349" s="59" t="str">
        <f>IF(ISERROR('1. Production by country {year}'!G349/'2. Crop area by country {year}'!G349)," ",'1. Production by country {year}'!G349/'2. Crop area by country {year}'!G349)</f>
        <v xml:space="preserve"> </v>
      </c>
      <c r="H349" s="59" t="str">
        <f>IF(ISERROR('1. Production by country {year}'!H349/'2. Crop area by country {year}'!H349)," ",'1. Production by country {year}'!H349/'2. Crop area by country {year}'!H349)</f>
        <v xml:space="preserve"> </v>
      </c>
      <c r="I349" s="59" t="str">
        <f>IF(ISERROR('1. Production by country {year}'!I349/'2. Crop area by country {year}'!I349)," ",'1. Production by country {year}'!I349/'2. Crop area by country {year}'!I349)</f>
        <v xml:space="preserve"> </v>
      </c>
      <c r="J349" s="59" t="str">
        <f>IF(ISERROR('1. Production by country {year}'!J349/'2. Crop area by country {year}'!J349)," ",'1. Production by country {year}'!J349/'2. Crop area by country {year}'!J349)</f>
        <v xml:space="preserve"> </v>
      </c>
      <c r="K349" s="59" t="str">
        <f>IF(ISERROR('1. Production by country {year}'!K349/'2. Crop area by country {year}'!K349)," ",'1. Production by country {year}'!K349/'2. Crop area by country {year}'!K349)</f>
        <v xml:space="preserve"> </v>
      </c>
      <c r="AC349" s="3"/>
    </row>
    <row r="350" spans="1:29">
      <c r="A350" s="58" t="s">
        <v>47</v>
      </c>
      <c r="B350" s="58">
        <v>122</v>
      </c>
      <c r="C350" s="58" t="s">
        <v>21</v>
      </c>
      <c r="D350" s="58">
        <v>27</v>
      </c>
      <c r="E350" s="58" t="s">
        <v>107</v>
      </c>
      <c r="F350" s="58"/>
      <c r="G350" s="59" t="str">
        <f>IF(ISERROR('1. Production by country {year}'!G350/'2. Crop area by country {year}'!G350)," ",'1. Production by country {year}'!G350/'2. Crop area by country {year}'!G350)</f>
        <v xml:space="preserve"> </v>
      </c>
      <c r="H350" s="59" t="str">
        <f>IF(ISERROR('1. Production by country {year}'!H350/'2. Crop area by country {year}'!H350)," ",'1. Production by country {year}'!H350/'2. Crop area by country {year}'!H350)</f>
        <v xml:space="preserve"> </v>
      </c>
      <c r="I350" s="59" t="str">
        <f>IF(ISERROR('1. Production by country {year}'!I350/'2. Crop area by country {year}'!I350)," ",'1. Production by country {year}'!I350/'2. Crop area by country {year}'!I350)</f>
        <v xml:space="preserve"> </v>
      </c>
      <c r="J350" s="59" t="str">
        <f>IF(ISERROR('1. Production by country {year}'!J350/'2. Crop area by country {year}'!J350)," ",'1. Production by country {year}'!J350/'2. Crop area by country {year}'!J350)</f>
        <v xml:space="preserve"> </v>
      </c>
      <c r="K350" s="59" t="str">
        <f>IF(ISERROR('1. Production by country {year}'!K350/'2. Crop area by country {year}'!K350)," ",'1. Production by country {year}'!K350/'2. Crop area by country {year}'!K350)</f>
        <v xml:space="preserve"> </v>
      </c>
      <c r="AC350" s="3"/>
    </row>
    <row r="351" spans="1:29">
      <c r="A351" s="58" t="s">
        <v>47</v>
      </c>
      <c r="B351" s="58">
        <v>122</v>
      </c>
      <c r="C351" s="58" t="s">
        <v>22</v>
      </c>
      <c r="D351" s="58">
        <v>83</v>
      </c>
      <c r="E351" s="58" t="s">
        <v>107</v>
      </c>
      <c r="F351" s="58"/>
      <c r="G351" s="59">
        <f>IF(ISERROR('1. Production by country {year}'!G351/'2. Crop area by country {year}'!G351)," ",'1. Production by country {year}'!G351/'2. Crop area by country {year}'!G351)</f>
        <v>0.62403583818922836</v>
      </c>
      <c r="H351" s="59">
        <f>IF(ISERROR('1. Production by country {year}'!H351/'2. Crop area by country {year}'!H351)," ",'1. Production by country {year}'!H351/'2. Crop area by country {year}'!H351)</f>
        <v>0.32904331657999475</v>
      </c>
      <c r="I351" s="59">
        <f>IF(ISERROR('1. Production by country {year}'!I351/'2. Crop area by country {year}'!I351)," ",'1. Production by country {year}'!I351/'2. Crop area by country {year}'!I351)</f>
        <v>0.24357420357420356</v>
      </c>
      <c r="J351" s="59">
        <f>IF(ISERROR('1. Production by country {year}'!J351/'2. Crop area by country {year}'!J351)," ",'1. Production by country {year}'!J351/'2. Crop area by country {year}'!J351)</f>
        <v>0.28656204297446281</v>
      </c>
      <c r="K351" s="59">
        <f>IF(ISERROR('1. Production by country {year}'!K351/'2. Crop area by country {year}'!K351)," ",'1. Production by country {year}'!K351/'2. Crop area by country {year}'!K351)</f>
        <v>0.36315713624744955</v>
      </c>
      <c r="AC351" s="3"/>
    </row>
    <row r="352" spans="1:29">
      <c r="A352" s="58" t="s">
        <v>47</v>
      </c>
      <c r="B352" s="58">
        <v>122</v>
      </c>
      <c r="C352" s="58" t="s">
        <v>23</v>
      </c>
      <c r="D352" s="58">
        <v>122</v>
      </c>
      <c r="E352" s="58" t="s">
        <v>107</v>
      </c>
      <c r="F352" s="58"/>
      <c r="G352" s="59" t="str">
        <f>IF(ISERROR('1. Production by country {year}'!G352/'2. Crop area by country {year}'!G352)," ",'1. Production by country {year}'!G352/'2. Crop area by country {year}'!G352)</f>
        <v xml:space="preserve"> </v>
      </c>
      <c r="H352" s="59" t="str">
        <f>IF(ISERROR('1. Production by country {year}'!H352/'2. Crop area by country {year}'!H352)," ",'1. Production by country {year}'!H352/'2. Crop area by country {year}'!H352)</f>
        <v xml:space="preserve"> </v>
      </c>
      <c r="I352" s="59" t="str">
        <f>IF(ISERROR('1. Production by country {year}'!I352/'2. Crop area by country {year}'!I352)," ",'1. Production by country {year}'!I352/'2. Crop area by country {year}'!I352)</f>
        <v xml:space="preserve"> </v>
      </c>
      <c r="J352" s="59" t="str">
        <f>IF(ISERROR('1. Production by country {year}'!J352/'2. Crop area by country {year}'!J352)," ",'1. Production by country {year}'!J352/'2. Crop area by country {year}'!J352)</f>
        <v xml:space="preserve"> </v>
      </c>
      <c r="K352" s="59" t="str">
        <f>IF(ISERROR('1. Production by country {year}'!K352/'2. Crop area by country {year}'!K352)," ",'1. Production by country {year}'!K352/'2. Crop area by country {year}'!K352)</f>
        <v xml:space="preserve"> </v>
      </c>
      <c r="AC352" s="3"/>
    </row>
    <row r="353" spans="1:29">
      <c r="A353" s="58" t="s">
        <v>47</v>
      </c>
      <c r="B353" s="58">
        <v>122</v>
      </c>
      <c r="C353" s="58" t="s">
        <v>24</v>
      </c>
      <c r="D353" s="58">
        <v>15</v>
      </c>
      <c r="E353" s="58" t="s">
        <v>107</v>
      </c>
      <c r="F353" s="58"/>
      <c r="G353" s="59">
        <f>IF(ISERROR('1. Production by country {year}'!G353/'2. Crop area by country {year}'!G353)," ",'1. Production by country {year}'!G353/'2. Crop area by country {year}'!G353)</f>
        <v>0.72341652684563762</v>
      </c>
      <c r="H353" s="59">
        <f>IF(ISERROR('1. Production by country {year}'!H353/'2. Crop area by country {year}'!H353)," ",'1. Production by country {year}'!H353/'2. Crop area by country {year}'!H353)</f>
        <v>0.26849931606583416</v>
      </c>
      <c r="I353" s="59">
        <f>IF(ISERROR('1. Production by country {year}'!I353/'2. Crop area by country {year}'!I353)," ",'1. Production by country {year}'!I353/'2. Crop area by country {year}'!I353)</f>
        <v>0.43164211674849973</v>
      </c>
      <c r="J353" s="59">
        <f>IF(ISERROR('1. Production by country {year}'!J353/'2. Crop area by country {year}'!J353)," ",'1. Production by country {year}'!J353/'2. Crop area by country {year}'!J353)</f>
        <v>0.24148003894839337</v>
      </c>
      <c r="K353" s="59">
        <f>IF(ISERROR('1. Production by country {year}'!K353/'2. Crop area by country {year}'!K353)," ",'1. Production by country {year}'!K353/'2. Crop area by country {year}'!K353)</f>
        <v>0.41562476434658019</v>
      </c>
      <c r="AC353" s="3"/>
    </row>
    <row r="354" spans="1:29">
      <c r="A354" s="58" t="s">
        <v>47</v>
      </c>
      <c r="B354" s="58">
        <v>122</v>
      </c>
      <c r="C354" s="58" t="s">
        <v>25</v>
      </c>
      <c r="D354" s="58">
        <v>137</v>
      </c>
      <c r="E354" s="58" t="s">
        <v>107</v>
      </c>
      <c r="F354" s="58"/>
      <c r="G354" s="59" t="str">
        <f>IF(ISERROR('1. Production by country {year}'!G354/'2. Crop area by country {year}'!G354)," ",'1. Production by country {year}'!G354/'2. Crop area by country {year}'!G354)</f>
        <v xml:space="preserve"> </v>
      </c>
      <c r="H354" s="59" t="str">
        <f>IF(ISERROR('1. Production by country {year}'!H354/'2. Crop area by country {year}'!H354)," ",'1. Production by country {year}'!H354/'2. Crop area by country {year}'!H354)</f>
        <v xml:space="preserve"> </v>
      </c>
      <c r="I354" s="59" t="str">
        <f>IF(ISERROR('1. Production by country {year}'!I354/'2. Crop area by country {year}'!I354)," ",'1. Production by country {year}'!I354/'2. Crop area by country {year}'!I354)</f>
        <v xml:space="preserve"> </v>
      </c>
      <c r="J354" s="59" t="str">
        <f>IF(ISERROR('1. Production by country {year}'!J354/'2. Crop area by country {year}'!J354)," ",'1. Production by country {year}'!J354/'2. Crop area by country {year}'!J354)</f>
        <v xml:space="preserve"> </v>
      </c>
      <c r="K354" s="59" t="str">
        <f>IF(ISERROR('1. Production by country {year}'!K354/'2. Crop area by country {year}'!K354)," ",'1. Production by country {year}'!K354/'2. Crop area by country {year}'!K354)</f>
        <v xml:space="preserve"> </v>
      </c>
      <c r="AC354" s="3"/>
    </row>
    <row r="355" spans="1:29">
      <c r="A355" s="58" t="s">
        <v>48</v>
      </c>
      <c r="B355" s="58">
        <v>123</v>
      </c>
      <c r="C355" s="58" t="s">
        <v>7</v>
      </c>
      <c r="D355" s="58">
        <v>486</v>
      </c>
      <c r="E355" s="58" t="s">
        <v>107</v>
      </c>
      <c r="F355" s="58"/>
      <c r="G355" s="59">
        <f>IF(ISERROR('1. Production by country {year}'!G355/'2. Crop area by country {year}'!G355)," ",'1. Production by country {year}'!G355/'2. Crop area by country {year}'!G355)</f>
        <v>11</v>
      </c>
      <c r="H355" s="59">
        <f>IF(ISERROR('1. Production by country {year}'!H355/'2. Crop area by country {year}'!H355)," ",'1. Production by country {year}'!H355/'2. Crop area by country {year}'!H355)</f>
        <v>11</v>
      </c>
      <c r="I355" s="59">
        <f>IF(ISERROR('1. Production by country {year}'!I355/'2. Crop area by country {year}'!I355)," ",'1. Production by country {year}'!I355/'2. Crop area by country {year}'!I355)</f>
        <v>10.909090909090908</v>
      </c>
      <c r="J355" s="59">
        <f>IF(ISERROR('1. Production by country {year}'!J355/'2. Crop area by country {year}'!J355)," ",'1. Production by country {year}'!J355/'2. Crop area by country {year}'!J355)</f>
        <v>10.909090909090908</v>
      </c>
      <c r="K355" s="59">
        <f>IF(ISERROR('1. Production by country {year}'!K355/'2. Crop area by country {year}'!K355)," ",'1. Production by country {year}'!K355/'2. Crop area by country {year}'!K355)</f>
        <v>10.952941176470588</v>
      </c>
      <c r="AC355" s="3"/>
    </row>
    <row r="356" spans="1:29">
      <c r="A356" s="58" t="s">
        <v>48</v>
      </c>
      <c r="B356" s="58">
        <v>123</v>
      </c>
      <c r="C356" s="58" t="s">
        <v>10</v>
      </c>
      <c r="D356" s="58">
        <v>176</v>
      </c>
      <c r="E356" s="58" t="s">
        <v>107</v>
      </c>
      <c r="F356" s="58"/>
      <c r="G356" s="59" t="str">
        <f>IF(ISERROR('1. Production by country {year}'!G356/'2. Crop area by country {year}'!G356)," ",'1. Production by country {year}'!G356/'2. Crop area by country {year}'!G356)</f>
        <v xml:space="preserve"> </v>
      </c>
      <c r="H356" s="59" t="str">
        <f>IF(ISERROR('1. Production by country {year}'!H356/'2. Crop area by country {year}'!H356)," ",'1. Production by country {year}'!H356/'2. Crop area by country {year}'!H356)</f>
        <v xml:space="preserve"> </v>
      </c>
      <c r="I356" s="59" t="str">
        <f>IF(ISERROR('1. Production by country {year}'!I356/'2. Crop area by country {year}'!I356)," ",'1. Production by country {year}'!I356/'2. Crop area by country {year}'!I356)</f>
        <v xml:space="preserve"> </v>
      </c>
      <c r="J356" s="59" t="str">
        <f>IF(ISERROR('1. Production by country {year}'!J356/'2. Crop area by country {year}'!J356)," ",'1. Production by country {year}'!J356/'2. Crop area by country {year}'!J356)</f>
        <v xml:space="preserve"> </v>
      </c>
      <c r="K356" s="59" t="str">
        <f>IF(ISERROR('1. Production by country {year}'!K356/'2. Crop area by country {year}'!K356)," ",'1. Production by country {year}'!K356/'2. Crop area by country {year}'!K356)</f>
        <v xml:space="preserve"> </v>
      </c>
      <c r="AC356" s="3"/>
    </row>
    <row r="357" spans="1:29">
      <c r="A357" s="58" t="s">
        <v>48</v>
      </c>
      <c r="B357" s="58">
        <v>123</v>
      </c>
      <c r="C357" s="58" t="s">
        <v>12</v>
      </c>
      <c r="D357" s="58">
        <v>125</v>
      </c>
      <c r="E357" s="58" t="s">
        <v>107</v>
      </c>
      <c r="F357" s="58"/>
      <c r="G357" s="59">
        <f>IF(ISERROR('1. Production by country {year}'!G357/'2. Crop area by country {year}'!G357)," ",'1. Production by country {year}'!G357/'2. Crop area by country {year}'!G357)</f>
        <v>6.5333333333333332</v>
      </c>
      <c r="H357" s="59">
        <f>IF(ISERROR('1. Production by country {year}'!H357/'2. Crop area by country {year}'!H357)," ",'1. Production by country {year}'!H357/'2. Crop area by country {year}'!H357)</f>
        <v>6.024096385542169</v>
      </c>
      <c r="I357" s="59">
        <f>IF(ISERROR('1. Production by country {year}'!I357/'2. Crop area by country {year}'!I357)," ",'1. Production by country {year}'!I357/'2. Crop area by country {year}'!I357)</f>
        <v>6.4705882352941178</v>
      </c>
      <c r="J357" s="59">
        <f>IF(ISERROR('1. Production by country {year}'!J357/'2. Crop area by country {year}'!J357)," ",'1. Production by country {year}'!J357/'2. Crop area by country {year}'!J357)</f>
        <v>6.4367816091954024</v>
      </c>
      <c r="K357" s="59">
        <f>IF(ISERROR('1. Production by country {year}'!K357/'2. Crop area by country {year}'!K357)," ",'1. Production by country {year}'!K357/'2. Crop area by country {year}'!K357)</f>
        <v>6.3636363636363633</v>
      </c>
      <c r="AC357" s="3"/>
    </row>
    <row r="358" spans="1:29">
      <c r="A358" s="58" t="s">
        <v>48</v>
      </c>
      <c r="B358" s="58">
        <v>123</v>
      </c>
      <c r="C358" s="58" t="s">
        <v>13</v>
      </c>
      <c r="D358" s="58">
        <v>191</v>
      </c>
      <c r="E358" s="58" t="s">
        <v>107</v>
      </c>
      <c r="F358" s="58"/>
      <c r="G358" s="59" t="str">
        <f>IF(ISERROR('1. Production by country {year}'!G358/'2. Crop area by country {year}'!G358)," ",'1. Production by country {year}'!G358/'2. Crop area by country {year}'!G358)</f>
        <v xml:space="preserve"> </v>
      </c>
      <c r="H358" s="59" t="str">
        <f>IF(ISERROR('1. Production by country {year}'!H358/'2. Crop area by country {year}'!H358)," ",'1. Production by country {year}'!H358/'2. Crop area by country {year}'!H358)</f>
        <v xml:space="preserve"> </v>
      </c>
      <c r="I358" s="59" t="str">
        <f>IF(ISERROR('1. Production by country {year}'!I358/'2. Crop area by country {year}'!I358)," ",'1. Production by country {year}'!I358/'2. Crop area by country {year}'!I358)</f>
        <v xml:space="preserve"> </v>
      </c>
      <c r="J358" s="59" t="str">
        <f>IF(ISERROR('1. Production by country {year}'!J358/'2. Crop area by country {year}'!J358)," ",'1. Production by country {year}'!J358/'2. Crop area by country {year}'!J358)</f>
        <v xml:space="preserve"> </v>
      </c>
      <c r="K358" s="59" t="str">
        <f>IF(ISERROR('1. Production by country {year}'!K358/'2. Crop area by country {year}'!K358)," ",'1. Production by country {year}'!K358/'2. Crop area by country {year}'!K358)</f>
        <v xml:space="preserve"> </v>
      </c>
      <c r="AC358" s="3"/>
    </row>
    <row r="359" spans="1:29">
      <c r="A359" s="58" t="s">
        <v>48</v>
      </c>
      <c r="B359" s="58">
        <v>123</v>
      </c>
      <c r="C359" s="58" t="s">
        <v>14</v>
      </c>
      <c r="D359" s="58">
        <v>195</v>
      </c>
      <c r="E359" s="58" t="s">
        <v>107</v>
      </c>
      <c r="F359" s="58"/>
      <c r="G359" s="59" t="str">
        <f>IF(ISERROR('1. Production by country {year}'!G359/'2. Crop area by country {year}'!G359)," ",'1. Production by country {year}'!G359/'2. Crop area by country {year}'!G359)</f>
        <v xml:space="preserve"> </v>
      </c>
      <c r="H359" s="59" t="str">
        <f>IF(ISERROR('1. Production by country {year}'!H359/'2. Crop area by country {year}'!H359)," ",'1. Production by country {year}'!H359/'2. Crop area by country {year}'!H359)</f>
        <v xml:space="preserve"> </v>
      </c>
      <c r="I359" s="59" t="str">
        <f>IF(ISERROR('1. Production by country {year}'!I359/'2. Crop area by country {year}'!I359)," ",'1. Production by country {year}'!I359/'2. Crop area by country {year}'!I359)</f>
        <v xml:space="preserve"> </v>
      </c>
      <c r="J359" s="59" t="str">
        <f>IF(ISERROR('1. Production by country {year}'!J359/'2. Crop area by country {year}'!J359)," ",'1. Production by country {year}'!J359/'2. Crop area by country {year}'!J359)</f>
        <v xml:space="preserve"> </v>
      </c>
      <c r="K359" s="59" t="str">
        <f>IF(ISERROR('1. Production by country {year}'!K359/'2. Crop area by country {year}'!K359)," ",'1. Production by country {year}'!K359/'2. Crop area by country {year}'!K359)</f>
        <v xml:space="preserve"> </v>
      </c>
      <c r="AC359" s="3"/>
    </row>
    <row r="360" spans="1:29">
      <c r="A360" s="58" t="s">
        <v>48</v>
      </c>
      <c r="B360" s="58">
        <v>123</v>
      </c>
      <c r="C360" s="58" t="s">
        <v>15</v>
      </c>
      <c r="D360" s="58">
        <v>242</v>
      </c>
      <c r="E360" s="58" t="s">
        <v>107</v>
      </c>
      <c r="F360" s="58"/>
      <c r="G360" s="59">
        <f>IF(ISERROR('1. Production by country {year}'!G360/'2. Crop area by country {year}'!G360)," ",'1. Production by country {year}'!G360/'2. Crop area by country {year}'!G360)</f>
        <v>0.6</v>
      </c>
      <c r="H360" s="59">
        <f>IF(ISERROR('1. Production by country {year}'!H360/'2. Crop area by country {year}'!H360)," ",'1. Production by country {year}'!H360/'2. Crop area by country {year}'!H360)</f>
        <v>0.6</v>
      </c>
      <c r="I360" s="59">
        <f>IF(ISERROR('1. Production by country {year}'!I360/'2. Crop area by country {year}'!I360)," ",'1. Production by country {year}'!I360/'2. Crop area by country {year}'!I360)</f>
        <v>0.60919540229885061</v>
      </c>
      <c r="J360" s="59">
        <f>IF(ISERROR('1. Production by country {year}'!J360/'2. Crop area by country {year}'!J360)," ",'1. Production by country {year}'!J360/'2. Crop area by country {year}'!J360)</f>
        <v>0.6171428571428571</v>
      </c>
      <c r="K360" s="59">
        <f>IF(ISERROR('1. Production by country {year}'!K360/'2. Crop area by country {year}'!K360)," ",'1. Production by country {year}'!K360/'2. Crop area by country {year}'!K360)</f>
        <v>0.60677466863033869</v>
      </c>
      <c r="AC360" s="3"/>
    </row>
    <row r="361" spans="1:29">
      <c r="A361" s="58" t="s">
        <v>48</v>
      </c>
      <c r="B361" s="58">
        <v>123</v>
      </c>
      <c r="C361" s="58" t="s">
        <v>16</v>
      </c>
      <c r="D361" s="58">
        <v>201</v>
      </c>
      <c r="E361" s="58" t="s">
        <v>107</v>
      </c>
      <c r="F361" s="58"/>
      <c r="G361" s="59" t="str">
        <f>IF(ISERROR('1. Production by country {year}'!G361/'2. Crop area by country {year}'!G361)," ",'1. Production by country {year}'!G361/'2. Crop area by country {year}'!G361)</f>
        <v xml:space="preserve"> </v>
      </c>
      <c r="H361" s="59" t="str">
        <f>IF(ISERROR('1. Production by country {year}'!H361/'2. Crop area by country {year}'!H361)," ",'1. Production by country {year}'!H361/'2. Crop area by country {year}'!H361)</f>
        <v xml:space="preserve"> </v>
      </c>
      <c r="I361" s="59" t="str">
        <f>IF(ISERROR('1. Production by country {year}'!I361/'2. Crop area by country {year}'!I361)," ",'1. Production by country {year}'!I361/'2. Crop area by country {year}'!I361)</f>
        <v xml:space="preserve"> </v>
      </c>
      <c r="J361" s="59" t="str">
        <f>IF(ISERROR('1. Production by country {year}'!J361/'2. Crop area by country {year}'!J361)," ",'1. Production by country {year}'!J361/'2. Crop area by country {year}'!J361)</f>
        <v xml:space="preserve"> </v>
      </c>
      <c r="K361" s="59" t="str">
        <f>IF(ISERROR('1. Production by country {year}'!K361/'2. Crop area by country {year}'!K361)," ",'1. Production by country {year}'!K361/'2. Crop area by country {year}'!K361)</f>
        <v xml:space="preserve"> </v>
      </c>
      <c r="AC361" s="3"/>
    </row>
    <row r="362" spans="1:29">
      <c r="A362" s="58" t="s">
        <v>48</v>
      </c>
      <c r="B362" s="58">
        <v>123</v>
      </c>
      <c r="C362" s="58" t="s">
        <v>17</v>
      </c>
      <c r="D362" s="58">
        <v>56</v>
      </c>
      <c r="E362" s="58" t="s">
        <v>107</v>
      </c>
      <c r="F362" s="58"/>
      <c r="G362" s="59" t="str">
        <f>IF(ISERROR('1. Production by country {year}'!G362/'2. Crop area by country {year}'!G362)," ",'1. Production by country {year}'!G362/'2. Crop area by country {year}'!G362)</f>
        <v xml:space="preserve"> </v>
      </c>
      <c r="H362" s="59" t="str">
        <f>IF(ISERROR('1. Production by country {year}'!H362/'2. Crop area by country {year}'!H362)," ",'1. Production by country {year}'!H362/'2. Crop area by country {year}'!H362)</f>
        <v xml:space="preserve"> </v>
      </c>
      <c r="I362" s="59" t="str">
        <f>IF(ISERROR('1. Production by country {year}'!I362/'2. Crop area by country {year}'!I362)," ",'1. Production by country {year}'!I362/'2. Crop area by country {year}'!I362)</f>
        <v xml:space="preserve"> </v>
      </c>
      <c r="J362" s="59" t="str">
        <f>IF(ISERROR('1. Production by country {year}'!J362/'2. Crop area by country {year}'!J362)," ",'1. Production by country {year}'!J362/'2. Crop area by country {year}'!J362)</f>
        <v xml:space="preserve"> </v>
      </c>
      <c r="K362" s="59" t="str">
        <f>IF(ISERROR('1. Production by country {year}'!K362/'2. Crop area by country {year}'!K362)," ",'1. Production by country {year}'!K362/'2. Crop area by country {year}'!K362)</f>
        <v xml:space="preserve"> </v>
      </c>
      <c r="AC362" s="3"/>
    </row>
    <row r="363" spans="1:29">
      <c r="A363" s="58" t="s">
        <v>48</v>
      </c>
      <c r="B363" s="58">
        <v>123</v>
      </c>
      <c r="C363" s="58" t="s">
        <v>18</v>
      </c>
      <c r="D363" s="58">
        <v>79</v>
      </c>
      <c r="E363" s="58" t="s">
        <v>107</v>
      </c>
      <c r="F363" s="58"/>
      <c r="G363" s="59" t="str">
        <f>IF(ISERROR('1. Production by country {year}'!G363/'2. Crop area by country {year}'!G363)," ",'1. Production by country {year}'!G363/'2. Crop area by country {year}'!G363)</f>
        <v xml:space="preserve"> </v>
      </c>
      <c r="H363" s="59" t="str">
        <f>IF(ISERROR('1. Production by country {year}'!H363/'2. Crop area by country {year}'!H363)," ",'1. Production by country {year}'!H363/'2. Crop area by country {year}'!H363)</f>
        <v xml:space="preserve"> </v>
      </c>
      <c r="I363" s="59" t="str">
        <f>IF(ISERROR('1. Production by country {year}'!I363/'2. Crop area by country {year}'!I363)," ",'1. Production by country {year}'!I363/'2. Crop area by country {year}'!I363)</f>
        <v xml:space="preserve"> </v>
      </c>
      <c r="J363" s="59" t="str">
        <f>IF(ISERROR('1. Production by country {year}'!J363/'2. Crop area by country {year}'!J363)," ",'1. Production by country {year}'!J363/'2. Crop area by country {year}'!J363)</f>
        <v xml:space="preserve"> </v>
      </c>
      <c r="K363" s="59" t="str">
        <f>IF(ISERROR('1. Production by country {year}'!K363/'2. Crop area by country {year}'!K363)," ",'1. Production by country {year}'!K363/'2. Crop area by country {year}'!K363)</f>
        <v xml:space="preserve"> </v>
      </c>
      <c r="AC363" s="3"/>
    </row>
    <row r="364" spans="1:29">
      <c r="A364" s="58" t="s">
        <v>48</v>
      </c>
      <c r="B364" s="58">
        <v>123</v>
      </c>
      <c r="C364" s="58" t="s">
        <v>19</v>
      </c>
      <c r="D364" s="58">
        <v>197</v>
      </c>
      <c r="E364" s="58" t="s">
        <v>107</v>
      </c>
      <c r="F364" s="58"/>
      <c r="G364" s="59" t="str">
        <f>IF(ISERROR('1. Production by country {year}'!G364/'2. Crop area by country {year}'!G364)," ",'1. Production by country {year}'!G364/'2. Crop area by country {year}'!G364)</f>
        <v xml:space="preserve"> </v>
      </c>
      <c r="H364" s="59" t="str">
        <f>IF(ISERROR('1. Production by country {year}'!H364/'2. Crop area by country {year}'!H364)," ",'1. Production by country {year}'!H364/'2. Crop area by country {year}'!H364)</f>
        <v xml:space="preserve"> </v>
      </c>
      <c r="I364" s="59" t="str">
        <f>IF(ISERROR('1. Production by country {year}'!I364/'2. Crop area by country {year}'!I364)," ",'1. Production by country {year}'!I364/'2. Crop area by country {year}'!I364)</f>
        <v xml:space="preserve"> </v>
      </c>
      <c r="J364" s="59" t="str">
        <f>IF(ISERROR('1. Production by country {year}'!J364/'2. Crop area by country {year}'!J364)," ",'1. Production by country {year}'!J364/'2. Crop area by country {year}'!J364)</f>
        <v xml:space="preserve"> </v>
      </c>
      <c r="K364" s="59" t="str">
        <f>IF(ISERROR('1. Production by country {year}'!K364/'2. Crop area by country {year}'!K364)," ",'1. Production by country {year}'!K364/'2. Crop area by country {year}'!K364)</f>
        <v xml:space="preserve"> </v>
      </c>
      <c r="AC364" s="3"/>
    </row>
    <row r="365" spans="1:29">
      <c r="A365" s="58" t="s">
        <v>48</v>
      </c>
      <c r="B365" s="58">
        <v>123</v>
      </c>
      <c r="C365" s="58" t="s">
        <v>20</v>
      </c>
      <c r="D365" s="58">
        <v>489</v>
      </c>
      <c r="E365" s="58" t="s">
        <v>107</v>
      </c>
      <c r="F365" s="58"/>
      <c r="G365" s="59">
        <f>IF(ISERROR('1. Production by country {year}'!G365/'2. Crop area by country {year}'!G365)," ",'1. Production by country {year}'!G365/'2. Crop area by country {year}'!G365)</f>
        <v>2.2105263157894739</v>
      </c>
      <c r="H365" s="59">
        <f>IF(ISERROR('1. Production by country {year}'!H365/'2. Crop area by country {year}'!H365)," ",'1. Production by country {year}'!H365/'2. Crop area by country {year}'!H365)</f>
        <v>2.2105263157894739</v>
      </c>
      <c r="I365" s="59">
        <f>IF(ISERROR('1. Production by country {year}'!I365/'2. Crop area by country {year}'!I365)," ",'1. Production by country {year}'!I365/'2. Crop area by country {year}'!I365)</f>
        <v>2.2051282051282053</v>
      </c>
      <c r="J365" s="59">
        <f>IF(ISERROR('1. Production by country {year}'!J365/'2. Crop area by country {year}'!J365)," ",'1. Production by country {year}'!J365/'2. Crop area by country {year}'!J365)</f>
        <v>2.2051282051282053</v>
      </c>
      <c r="K365" s="59">
        <f>IF(ISERROR('1. Production by country {year}'!K365/'2. Crop area by country {year}'!K365)," ",'1. Production by country {year}'!K365/'2. Crop area by country {year}'!K365)</f>
        <v>2.2077922077922079</v>
      </c>
      <c r="AC365" s="3"/>
    </row>
    <row r="366" spans="1:29">
      <c r="A366" s="58" t="s">
        <v>48</v>
      </c>
      <c r="B366" s="58">
        <v>123</v>
      </c>
      <c r="C366" s="58" t="s">
        <v>21</v>
      </c>
      <c r="D366" s="58">
        <v>27</v>
      </c>
      <c r="E366" s="58" t="s">
        <v>107</v>
      </c>
      <c r="F366" s="58"/>
      <c r="G366" s="59">
        <f>IF(ISERROR('1. Production by country {year}'!G366/'2. Crop area by country {year}'!G366)," ",'1. Production by country {year}'!G366/'2. Crop area by country {year}'!G366)</f>
        <v>1.29</v>
      </c>
      <c r="H366" s="59">
        <f>IF(ISERROR('1. Production by country {year}'!H366/'2. Crop area by country {year}'!H366)," ",'1. Production by country {year}'!H366/'2. Crop area by country {year}'!H366)</f>
        <v>1.2615384615384615</v>
      </c>
      <c r="I366" s="59">
        <f>IF(ISERROR('1. Production by country {year}'!I366/'2. Crop area by country {year}'!I366)," ",'1. Production by country {year}'!I366/'2. Crop area by country {year}'!I366)</f>
        <v>1.44875</v>
      </c>
      <c r="J366" s="59">
        <f>IF(ISERROR('1. Production by country {year}'!J366/'2. Crop area by country {year}'!J366)," ",'1. Production by country {year}'!J366/'2. Crop area by country {year}'!J366)</f>
        <v>1.553421052631579</v>
      </c>
      <c r="K366" s="59">
        <f>IF(ISERROR('1. Production by country {year}'!K366/'2. Crop area by country {year}'!K366)," ",'1. Production by country {year}'!K366/'2. Crop area by country {year}'!K366)</f>
        <v>1.4095833333333334</v>
      </c>
      <c r="AC366" s="3"/>
    </row>
    <row r="367" spans="1:29">
      <c r="A367" s="58" t="s">
        <v>48</v>
      </c>
      <c r="B367" s="58">
        <v>123</v>
      </c>
      <c r="C367" s="58" t="s">
        <v>22</v>
      </c>
      <c r="D367" s="58">
        <v>83</v>
      </c>
      <c r="E367" s="58" t="s">
        <v>107</v>
      </c>
      <c r="F367" s="58"/>
      <c r="G367" s="59" t="str">
        <f>IF(ISERROR('1. Production by country {year}'!G367/'2. Crop area by country {year}'!G367)," ",'1. Production by country {year}'!G367/'2. Crop area by country {year}'!G367)</f>
        <v xml:space="preserve"> </v>
      </c>
      <c r="H367" s="59" t="str">
        <f>IF(ISERROR('1. Production by country {year}'!H367/'2. Crop area by country {year}'!H367)," ",'1. Production by country {year}'!H367/'2. Crop area by country {year}'!H367)</f>
        <v xml:space="preserve"> </v>
      </c>
      <c r="I367" s="59" t="str">
        <f>IF(ISERROR('1. Production by country {year}'!I367/'2. Crop area by country {year}'!I367)," ",'1. Production by country {year}'!I367/'2. Crop area by country {year}'!I367)</f>
        <v xml:space="preserve"> </v>
      </c>
      <c r="J367" s="59" t="str">
        <f>IF(ISERROR('1. Production by country {year}'!J367/'2. Crop area by country {year}'!J367)," ",'1. Production by country {year}'!J367/'2. Crop area by country {year}'!J367)</f>
        <v xml:space="preserve"> </v>
      </c>
      <c r="K367" s="59" t="str">
        <f>IF(ISERROR('1. Production by country {year}'!K367/'2. Crop area by country {year}'!K367)," ",'1. Production by country {year}'!K367/'2. Crop area by country {year}'!K367)</f>
        <v xml:space="preserve"> </v>
      </c>
      <c r="AC367" s="3"/>
    </row>
    <row r="368" spans="1:29">
      <c r="A368" s="58" t="s">
        <v>48</v>
      </c>
      <c r="B368" s="58">
        <v>123</v>
      </c>
      <c r="C368" s="58" t="s">
        <v>23</v>
      </c>
      <c r="D368" s="58">
        <v>122</v>
      </c>
      <c r="E368" s="58" t="s">
        <v>107</v>
      </c>
      <c r="F368" s="58"/>
      <c r="G368" s="59">
        <f>IF(ISERROR('1. Production by country {year}'!G368/'2. Crop area by country {year}'!G368)," ",'1. Production by country {year}'!G368/'2. Crop area by country {year}'!G368)</f>
        <v>10</v>
      </c>
      <c r="H368" s="59">
        <f>IF(ISERROR('1. Production by country {year}'!H368/'2. Crop area by country {year}'!H368)," ",'1. Production by country {year}'!H368/'2. Crop area by country {year}'!H368)</f>
        <v>10</v>
      </c>
      <c r="I368" s="59">
        <f>IF(ISERROR('1. Production by country {year}'!I368/'2. Crop area by country {year}'!I368)," ",'1. Production by country {year}'!I368/'2. Crop area by country {year}'!I368)</f>
        <v>10</v>
      </c>
      <c r="J368" s="59">
        <f>IF(ISERROR('1. Production by country {year}'!J368/'2. Crop area by country {year}'!J368)," ",'1. Production by country {year}'!J368/'2. Crop area by country {year}'!J368)</f>
        <v>10</v>
      </c>
      <c r="K368" s="59">
        <f>IF(ISERROR('1. Production by country {year}'!K368/'2. Crop area by country {year}'!K368)," ",'1. Production by country {year}'!K368/'2. Crop area by country {year}'!K368)</f>
        <v>10</v>
      </c>
      <c r="AC368" s="3"/>
    </row>
    <row r="369" spans="1:29">
      <c r="A369" s="58" t="s">
        <v>48</v>
      </c>
      <c r="B369" s="58">
        <v>123</v>
      </c>
      <c r="C369" s="58" t="s">
        <v>24</v>
      </c>
      <c r="D369" s="58">
        <v>15</v>
      </c>
      <c r="E369" s="58" t="s">
        <v>107</v>
      </c>
      <c r="F369" s="58"/>
      <c r="G369" s="59" t="str">
        <f>IF(ISERROR('1. Production by country {year}'!G369/'2. Crop area by country {year}'!G369)," ",'1. Production by country {year}'!G369/'2. Crop area by country {year}'!G369)</f>
        <v xml:space="preserve"> </v>
      </c>
      <c r="H369" s="59" t="str">
        <f>IF(ISERROR('1. Production by country {year}'!H369/'2. Crop area by country {year}'!H369)," ",'1. Production by country {year}'!H369/'2. Crop area by country {year}'!H369)</f>
        <v xml:space="preserve"> </v>
      </c>
      <c r="I369" s="59" t="str">
        <f>IF(ISERROR('1. Production by country {year}'!I369/'2. Crop area by country {year}'!I369)," ",'1. Production by country {year}'!I369/'2. Crop area by country {year}'!I369)</f>
        <v xml:space="preserve"> </v>
      </c>
      <c r="J369" s="59" t="str">
        <f>IF(ISERROR('1. Production by country {year}'!J369/'2. Crop area by country {year}'!J369)," ",'1. Production by country {year}'!J369/'2. Crop area by country {year}'!J369)</f>
        <v xml:space="preserve"> </v>
      </c>
      <c r="K369" s="59" t="str">
        <f>IF(ISERROR('1. Production by country {year}'!K369/'2. Crop area by country {year}'!K369)," ",'1. Production by country {year}'!K369/'2. Crop area by country {year}'!K369)</f>
        <v xml:space="preserve"> </v>
      </c>
      <c r="AC369" s="3"/>
    </row>
    <row r="370" spans="1:29">
      <c r="A370" s="58" t="s">
        <v>48</v>
      </c>
      <c r="B370" s="58">
        <v>123</v>
      </c>
      <c r="C370" s="58" t="s">
        <v>25</v>
      </c>
      <c r="D370" s="58">
        <v>137</v>
      </c>
      <c r="E370" s="58" t="s">
        <v>107</v>
      </c>
      <c r="F370" s="58"/>
      <c r="G370" s="59">
        <f>IF(ISERROR('1. Production by country {year}'!G370/'2. Crop area by country {year}'!G370)," ",'1. Production by country {year}'!G370/'2. Crop area by country {year}'!G370)</f>
        <v>8.7083333333333339</v>
      </c>
      <c r="H370" s="59">
        <f>IF(ISERROR('1. Production by country {year}'!H370/'2. Crop area by country {year}'!H370)," ",'1. Production by country {year}'!H370/'2. Crop area by country {year}'!H370)</f>
        <v>8.75</v>
      </c>
      <c r="I370" s="59">
        <f>IF(ISERROR('1. Production by country {year}'!I370/'2. Crop area by country {year}'!I370)," ",'1. Production by country {year}'!I370/'2. Crop area by country {year}'!I370)</f>
        <v>8.6938775510204085</v>
      </c>
      <c r="J370" s="59">
        <f>IF(ISERROR('1. Production by country {year}'!J370/'2. Crop area by country {year}'!J370)," ",'1. Production by country {year}'!J370/'2. Crop area by country {year}'!J370)</f>
        <v>8.5416666666666661</v>
      </c>
      <c r="K370" s="59">
        <f>IF(ISERROR('1. Production by country {year}'!K370/'2. Crop area by country {year}'!K370)," ",'1. Production by country {year}'!K370/'2. Crop area by country {year}'!K370)</f>
        <v>8.6735751295336794</v>
      </c>
      <c r="AC370" s="3"/>
    </row>
    <row r="371" spans="1:29">
      <c r="A371" s="58" t="s">
        <v>49</v>
      </c>
      <c r="B371" s="58">
        <v>129</v>
      </c>
      <c r="C371" s="58" t="s">
        <v>7</v>
      </c>
      <c r="D371" s="58">
        <v>486</v>
      </c>
      <c r="E371" s="58" t="s">
        <v>107</v>
      </c>
      <c r="F371" s="58"/>
      <c r="G371" s="59">
        <f>IF(ISERROR('1. Production by country {year}'!G371/'2. Crop area by country {year}'!G371)," ",'1. Production by country {year}'!G371/'2. Crop area by country {year}'!G371)</f>
        <v>5.7407407407407405</v>
      </c>
      <c r="H371" s="59">
        <f>IF(ISERROR('1. Production by country {year}'!H371/'2. Crop area by country {year}'!H371)," ",'1. Production by country {year}'!H371/'2. Crop area by country {year}'!H371)</f>
        <v>5.7272727272727275</v>
      </c>
      <c r="I371" s="59">
        <f>IF(ISERROR('1. Production by country {year}'!I371/'2. Crop area by country {year}'!I371)," ",'1. Production by country {year}'!I371/'2. Crop area by country {year}'!I371)</f>
        <v>5.416666666666667</v>
      </c>
      <c r="J371" s="59">
        <f>IF(ISERROR('1. Production by country {year}'!J371/'2. Crop area by country {year}'!J371)," ",'1. Production by country {year}'!J371/'2. Crop area by country {year}'!J371)</f>
        <v>5.416666666666667</v>
      </c>
      <c r="K371" s="59">
        <f>IF(ISERROR('1. Production by country {year}'!K371/'2. Crop area by country {year}'!K371)," ",'1. Production by country {year}'!K371/'2. Crop area by country {year}'!K371)</f>
        <v>5.5676855895196509</v>
      </c>
      <c r="AC371" s="3"/>
    </row>
    <row r="372" spans="1:29">
      <c r="A372" s="58" t="s">
        <v>49</v>
      </c>
      <c r="B372" s="58">
        <v>129</v>
      </c>
      <c r="C372" s="58" t="s">
        <v>10</v>
      </c>
      <c r="D372" s="58">
        <v>176</v>
      </c>
      <c r="E372" s="58" t="s">
        <v>107</v>
      </c>
      <c r="F372" s="58"/>
      <c r="G372" s="59">
        <f>IF(ISERROR('1. Production by country {year}'!G372/'2. Crop area by country {year}'!G372)," ",'1. Production by country {year}'!G372/'2. Crop area by country {year}'!G372)</f>
        <v>1.0500899981194423</v>
      </c>
      <c r="H372" s="59">
        <f>IF(ISERROR('1. Production by country {year}'!H372/'2. Crop area by country {year}'!H372)," ",'1. Production by country {year}'!H372/'2. Crop area by country {year}'!H372)</f>
        <v>1.0504201680672269</v>
      </c>
      <c r="I372" s="59">
        <f>IF(ISERROR('1. Production by country {year}'!I372/'2. Crop area by country {year}'!I372)," ",'1. Production by country {year}'!I372/'2. Crop area by country {year}'!I372)</f>
        <v>1.0476190476190477</v>
      </c>
      <c r="J372" s="59">
        <f>IF(ISERROR('1. Production by country {year}'!J372/'2. Crop area by country {year}'!J372)," ",'1. Production by country {year}'!J372/'2. Crop area by country {year}'!J372)</f>
        <v>1.0476190476190477</v>
      </c>
      <c r="K372" s="59">
        <f>IF(ISERROR('1. Production by country {year}'!K372/'2. Crop area by country {year}'!K372)," ",'1. Production by country {year}'!K372/'2. Crop area by country {year}'!K372)</f>
        <v>1.0489000632394565</v>
      </c>
      <c r="AC372" s="3"/>
    </row>
    <row r="373" spans="1:29">
      <c r="A373" s="58" t="s">
        <v>49</v>
      </c>
      <c r="B373" s="58">
        <v>129</v>
      </c>
      <c r="C373" s="58" t="s">
        <v>12</v>
      </c>
      <c r="D373" s="58">
        <v>125</v>
      </c>
      <c r="E373" s="58" t="s">
        <v>107</v>
      </c>
      <c r="F373" s="58"/>
      <c r="G373" s="59">
        <f>IF(ISERROR('1. Production by country {year}'!G373/'2. Crop area by country {year}'!G373)," ",'1. Production by country {year}'!G373/'2. Crop area by country {year}'!G373)</f>
        <v>7.6238685731482407</v>
      </c>
      <c r="H373" s="59">
        <f>IF(ISERROR('1. Production by country {year}'!H373/'2. Crop area by country {year}'!H373)," ",'1. Production by country {year}'!H373/'2. Crop area by country {year}'!H373)</f>
        <v>7.5998807874472405</v>
      </c>
      <c r="I373" s="59">
        <f>IF(ISERROR('1. Production by country {year}'!I373/'2. Crop area by country {year}'!I373)," ",'1. Production by country {year}'!I373/'2. Crop area by country {year}'!I373)</f>
        <v>7.5</v>
      </c>
      <c r="J373" s="59">
        <f>IF(ISERROR('1. Production by country {year}'!J373/'2. Crop area by country {year}'!J373)," ",'1. Production by country {year}'!J373/'2. Crop area by country {year}'!J373)</f>
        <v>7.5</v>
      </c>
      <c r="K373" s="59">
        <f>IF(ISERROR('1. Production by country {year}'!K373/'2. Crop area by country {year}'!K373)," ",'1. Production by country {year}'!K373/'2. Crop area by country {year}'!K373)</f>
        <v>7.5591103006461564</v>
      </c>
      <c r="AC373" s="3"/>
    </row>
    <row r="374" spans="1:29">
      <c r="A374" s="58" t="s">
        <v>49</v>
      </c>
      <c r="B374" s="58">
        <v>129</v>
      </c>
      <c r="C374" s="58" t="s">
        <v>13</v>
      </c>
      <c r="D374" s="58">
        <v>191</v>
      </c>
      <c r="E374" s="58" t="s">
        <v>107</v>
      </c>
      <c r="F374" s="58"/>
      <c r="G374" s="59" t="str">
        <f>IF(ISERROR('1. Production by country {year}'!G374/'2. Crop area by country {year}'!G374)," ",'1. Production by country {year}'!G374/'2. Crop area by country {year}'!G374)</f>
        <v xml:space="preserve"> </v>
      </c>
      <c r="H374" s="59" t="str">
        <f>IF(ISERROR('1. Production by country {year}'!H374/'2. Crop area by country {year}'!H374)," ",'1. Production by country {year}'!H374/'2. Crop area by country {year}'!H374)</f>
        <v xml:space="preserve"> </v>
      </c>
      <c r="I374" s="59" t="str">
        <f>IF(ISERROR('1. Production by country {year}'!I374/'2. Crop area by country {year}'!I374)," ",'1. Production by country {year}'!I374/'2. Crop area by country {year}'!I374)</f>
        <v xml:space="preserve"> </v>
      </c>
      <c r="J374" s="59" t="str">
        <f>IF(ISERROR('1. Production by country {year}'!J374/'2. Crop area by country {year}'!J374)," ",'1. Production by country {year}'!J374/'2. Crop area by country {year}'!J374)</f>
        <v xml:space="preserve"> </v>
      </c>
      <c r="K374" s="59" t="str">
        <f>IF(ISERROR('1. Production by country {year}'!K374/'2. Crop area by country {year}'!K374)," ",'1. Production by country {year}'!K374/'2. Crop area by country {year}'!K374)</f>
        <v xml:space="preserve"> </v>
      </c>
      <c r="AC374" s="3"/>
    </row>
    <row r="375" spans="1:29">
      <c r="A375" s="58" t="s">
        <v>49</v>
      </c>
      <c r="B375" s="58">
        <v>129</v>
      </c>
      <c r="C375" s="58" t="s">
        <v>14</v>
      </c>
      <c r="D375" s="58">
        <v>195</v>
      </c>
      <c r="E375" s="58" t="s">
        <v>107</v>
      </c>
      <c r="F375" s="58"/>
      <c r="G375" s="59">
        <f>IF(ISERROR('1. Production by country {year}'!G375/'2. Crop area by country {year}'!G375)," ",'1. Production by country {year}'!G375/'2. Crop area by country {year}'!G375)</f>
        <v>0.82608695652173914</v>
      </c>
      <c r="H375" s="59">
        <f>IF(ISERROR('1. Production by country {year}'!H375/'2. Crop area by country {year}'!H375)," ",'1. Production by country {year}'!H375/'2. Crop area by country {year}'!H375)</f>
        <v>0.82608695652173914</v>
      </c>
      <c r="I375" s="59">
        <f>IF(ISERROR('1. Production by country {year}'!I375/'2. Crop area by country {year}'!I375)," ",'1. Production by country {year}'!I375/'2. Crop area by country {year}'!I375)</f>
        <v>0.82608695652173914</v>
      </c>
      <c r="J375" s="59">
        <f>IF(ISERROR('1. Production by country {year}'!J375/'2. Crop area by country {year}'!J375)," ",'1. Production by country {year}'!J375/'2. Crop area by country {year}'!J375)</f>
        <v>0.82608695652173914</v>
      </c>
      <c r="K375" s="59">
        <f>IF(ISERROR('1. Production by country {year}'!K375/'2. Crop area by country {year}'!K375)," ",'1. Production by country {year}'!K375/'2. Crop area by country {year}'!K375)</f>
        <v>0.82608695652173914</v>
      </c>
      <c r="AC375" s="3"/>
    </row>
    <row r="376" spans="1:29">
      <c r="A376" s="58" t="s">
        <v>49</v>
      </c>
      <c r="B376" s="58">
        <v>129</v>
      </c>
      <c r="C376" s="58" t="s">
        <v>15</v>
      </c>
      <c r="D376" s="58">
        <v>242</v>
      </c>
      <c r="E376" s="58" t="s">
        <v>107</v>
      </c>
      <c r="F376" s="58"/>
      <c r="G376" s="59">
        <f>IF(ISERROR('1. Production by country {year}'!G376/'2. Crop area by country {year}'!G376)," ",'1. Production by country {year}'!G376/'2. Crop area by country {year}'!G376)</f>
        <v>1.1191428466590834</v>
      </c>
      <c r="H376" s="59">
        <f>IF(ISERROR('1. Production by country {year}'!H376/'2. Crop area by country {year}'!H376)," ",'1. Production by country {year}'!H376/'2. Crop area by country {year}'!H376)</f>
        <v>1.12007299270073</v>
      </c>
      <c r="I376" s="59">
        <f>IF(ISERROR('1. Production by country {year}'!I376/'2. Crop area by country {year}'!I376)," ",'1. Production by country {year}'!I376/'2. Crop area by country {year}'!I376)</f>
        <v>0.76363636363636367</v>
      </c>
      <c r="J376" s="59">
        <f>IF(ISERROR('1. Production by country {year}'!J376/'2. Crop area by country {year}'!J376)," ",'1. Production by country {year}'!J376/'2. Crop area by country {year}'!J376)</f>
        <v>0.76363636363636367</v>
      </c>
      <c r="K376" s="59">
        <f>IF(ISERROR('1. Production by country {year}'!K376/'2. Crop area by country {year}'!K376)," ",'1. Production by country {year}'!K376/'2. Crop area by country {year}'!K376)</f>
        <v>0.94105952413522653</v>
      </c>
      <c r="AC376" s="3"/>
    </row>
    <row r="377" spans="1:29">
      <c r="A377" s="58" t="s">
        <v>49</v>
      </c>
      <c r="B377" s="58">
        <v>129</v>
      </c>
      <c r="C377" s="58" t="s">
        <v>16</v>
      </c>
      <c r="D377" s="58">
        <v>201</v>
      </c>
      <c r="E377" s="58" t="s">
        <v>107</v>
      </c>
      <c r="F377" s="58"/>
      <c r="G377" s="59">
        <f>IF(ISERROR('1. Production by country {year}'!G377/'2. Crop area by country {year}'!G377)," ",'1. Production by country {year}'!G377/'2. Crop area by country {year}'!G377)</f>
        <v>0.63636363636363635</v>
      </c>
      <c r="H377" s="59">
        <f>IF(ISERROR('1. Production by country {year}'!H377/'2. Crop area by country {year}'!H377)," ",'1. Production by country {year}'!H377/'2. Crop area by country {year}'!H377)</f>
        <v>0.63636363636363635</v>
      </c>
      <c r="I377" s="59">
        <f>IF(ISERROR('1. Production by country {year}'!I377/'2. Crop area by country {year}'!I377)," ",'1. Production by country {year}'!I377/'2. Crop area by country {year}'!I377)</f>
        <v>0.63636363636363635</v>
      </c>
      <c r="J377" s="59">
        <f>IF(ISERROR('1. Production by country {year}'!J377/'2. Crop area by country {year}'!J377)," ",'1. Production by country {year}'!J377/'2. Crop area by country {year}'!J377)</f>
        <v>0.63636363636363635</v>
      </c>
      <c r="K377" s="59">
        <f>IF(ISERROR('1. Production by country {year}'!K377/'2. Crop area by country {year}'!K377)," ",'1. Production by country {year}'!K377/'2. Crop area by country {year}'!K377)</f>
        <v>0.63636363636363635</v>
      </c>
      <c r="AC377" s="3"/>
    </row>
    <row r="378" spans="1:29">
      <c r="A378" s="58" t="s">
        <v>49</v>
      </c>
      <c r="B378" s="58">
        <v>129</v>
      </c>
      <c r="C378" s="58" t="s">
        <v>17</v>
      </c>
      <c r="D378" s="58">
        <v>56</v>
      </c>
      <c r="E378" s="58" t="s">
        <v>107</v>
      </c>
      <c r="F378" s="58"/>
      <c r="G378" s="59">
        <f>IF(ISERROR('1. Production by country {year}'!G378/'2. Crop area by country {year}'!G378)," ",'1. Production by country {year}'!G378/'2. Crop area by country {year}'!G378)</f>
        <v>1.5464447590947563</v>
      </c>
      <c r="H378" s="59">
        <f>IF(ISERROR('1. Production by country {year}'!H378/'2. Crop area by country {year}'!H378)," ",'1. Production by country {year}'!H378/'2. Crop area by country {year}'!H378)</f>
        <v>1.5</v>
      </c>
      <c r="I378" s="59">
        <f>IF(ISERROR('1. Production by country {year}'!I378/'2. Crop area by country {year}'!I378)," ",'1. Production by country {year}'!I378/'2. Crop area by country {year}'!I378)</f>
        <v>1.48</v>
      </c>
      <c r="J378" s="59">
        <f>IF(ISERROR('1. Production by country {year}'!J378/'2. Crop area by country {year}'!J378)," ",'1. Production by country {year}'!J378/'2. Crop area by country {year}'!J378)</f>
        <v>1.48</v>
      </c>
      <c r="K378" s="59">
        <f>IF(ISERROR('1. Production by country {year}'!K378/'2. Crop area by country {year}'!K378)," ",'1. Production by country {year}'!K378/'2. Crop area by country {year}'!K378)</f>
        <v>1.5016096590625745</v>
      </c>
      <c r="AC378" s="3"/>
    </row>
    <row r="379" spans="1:29">
      <c r="A379" s="58" t="s">
        <v>49</v>
      </c>
      <c r="B379" s="58">
        <v>129</v>
      </c>
      <c r="C379" s="58" t="s">
        <v>18</v>
      </c>
      <c r="D379" s="58">
        <v>79</v>
      </c>
      <c r="E379" s="58" t="s">
        <v>107</v>
      </c>
      <c r="F379" s="58"/>
      <c r="G379" s="59" t="str">
        <f>IF(ISERROR('1. Production by country {year}'!G379/'2. Crop area by country {year}'!G379)," ",'1. Production by country {year}'!G379/'2. Crop area by country {year}'!G379)</f>
        <v xml:space="preserve"> </v>
      </c>
      <c r="H379" s="59" t="str">
        <f>IF(ISERROR('1. Production by country {year}'!H379/'2. Crop area by country {year}'!H379)," ",'1. Production by country {year}'!H379/'2. Crop area by country {year}'!H379)</f>
        <v xml:space="preserve"> </v>
      </c>
      <c r="I379" s="59" t="str">
        <f>IF(ISERROR('1. Production by country {year}'!I379/'2. Crop area by country {year}'!I379)," ",'1. Production by country {year}'!I379/'2. Crop area by country {year}'!I379)</f>
        <v xml:space="preserve"> </v>
      </c>
      <c r="J379" s="59" t="str">
        <f>IF(ISERROR('1. Production by country {year}'!J379/'2. Crop area by country {year}'!J379)," ",'1. Production by country {year}'!J379/'2. Crop area by country {year}'!J379)</f>
        <v xml:space="preserve"> </v>
      </c>
      <c r="K379" s="59" t="str">
        <f>IF(ISERROR('1. Production by country {year}'!K379/'2. Crop area by country {year}'!K379)," ",'1. Production by country {year}'!K379/'2. Crop area by country {year}'!K379)</f>
        <v xml:space="preserve"> </v>
      </c>
      <c r="AC379" s="3"/>
    </row>
    <row r="380" spans="1:29">
      <c r="A380" s="58" t="s">
        <v>49</v>
      </c>
      <c r="B380" s="58">
        <v>129</v>
      </c>
      <c r="C380" s="58" t="s">
        <v>19</v>
      </c>
      <c r="D380" s="58">
        <v>197</v>
      </c>
      <c r="E380" s="58" t="s">
        <v>107</v>
      </c>
      <c r="F380" s="58"/>
      <c r="G380" s="59" t="str">
        <f>IF(ISERROR('1. Production by country {year}'!G380/'2. Crop area by country {year}'!G380)," ",'1. Production by country {year}'!G380/'2. Crop area by country {year}'!G380)</f>
        <v xml:space="preserve"> </v>
      </c>
      <c r="H380" s="59" t="str">
        <f>IF(ISERROR('1. Production by country {year}'!H380/'2. Crop area by country {year}'!H380)," ",'1. Production by country {year}'!H380/'2. Crop area by country {year}'!H380)</f>
        <v xml:space="preserve"> </v>
      </c>
      <c r="I380" s="59" t="str">
        <f>IF(ISERROR('1. Production by country {year}'!I380/'2. Crop area by country {year}'!I380)," ",'1. Production by country {year}'!I380/'2. Crop area by country {year}'!I380)</f>
        <v xml:space="preserve"> </v>
      </c>
      <c r="J380" s="59" t="str">
        <f>IF(ISERROR('1. Production by country {year}'!J380/'2. Crop area by country {year}'!J380)," ",'1. Production by country {year}'!J380/'2. Crop area by country {year}'!J380)</f>
        <v xml:space="preserve"> </v>
      </c>
      <c r="K380" s="59" t="str">
        <f>IF(ISERROR('1. Production by country {year}'!K380/'2. Crop area by country {year}'!K380)," ",'1. Production by country {year}'!K380/'2. Crop area by country {year}'!K380)</f>
        <v xml:space="preserve"> </v>
      </c>
      <c r="AC380" s="3"/>
    </row>
    <row r="381" spans="1:29">
      <c r="A381" s="58" t="s">
        <v>49</v>
      </c>
      <c r="B381" s="58">
        <v>129</v>
      </c>
      <c r="C381" s="58" t="s">
        <v>20</v>
      </c>
      <c r="D381" s="58">
        <v>489</v>
      </c>
      <c r="E381" s="58" t="s">
        <v>107</v>
      </c>
      <c r="F381" s="58"/>
      <c r="G381" s="59" t="str">
        <f>IF(ISERROR('1. Production by country {year}'!G381/'2. Crop area by country {year}'!G381)," ",'1. Production by country {year}'!G381/'2. Crop area by country {year}'!G381)</f>
        <v xml:space="preserve"> </v>
      </c>
      <c r="H381" s="59" t="str">
        <f>IF(ISERROR('1. Production by country {year}'!H381/'2. Crop area by country {year}'!H381)," ",'1. Production by country {year}'!H381/'2. Crop area by country {year}'!H381)</f>
        <v xml:space="preserve"> </v>
      </c>
      <c r="I381" s="59" t="str">
        <f>IF(ISERROR('1. Production by country {year}'!I381/'2. Crop area by country {year}'!I381)," ",'1. Production by country {year}'!I381/'2. Crop area by country {year}'!I381)</f>
        <v xml:space="preserve"> </v>
      </c>
      <c r="J381" s="59" t="str">
        <f>IF(ISERROR('1. Production by country {year}'!J381/'2. Crop area by country {year}'!J381)," ",'1. Production by country {year}'!J381/'2. Crop area by country {year}'!J381)</f>
        <v xml:space="preserve"> </v>
      </c>
      <c r="K381" s="59" t="str">
        <f>IF(ISERROR('1. Production by country {year}'!K381/'2. Crop area by country {year}'!K381)," ",'1. Production by country {year}'!K381/'2. Crop area by country {year}'!K381)</f>
        <v xml:space="preserve"> </v>
      </c>
      <c r="AC381" s="3"/>
    </row>
    <row r="382" spans="1:29">
      <c r="A382" s="58" t="s">
        <v>49</v>
      </c>
      <c r="B382" s="58">
        <v>129</v>
      </c>
      <c r="C382" s="58" t="s">
        <v>21</v>
      </c>
      <c r="D382" s="58">
        <v>27</v>
      </c>
      <c r="E382" s="58" t="s">
        <v>107</v>
      </c>
      <c r="F382" s="58"/>
      <c r="G382" s="59">
        <f>IF(ISERROR('1. Production by country {year}'!G382/'2. Crop area by country {year}'!G382)," ",'1. Production by country {year}'!G382/'2. Crop area by country {year}'!G382)</f>
        <v>2.7143999999999999</v>
      </c>
      <c r="H382" s="59">
        <f>IF(ISERROR('1. Production by country {year}'!H382/'2. Crop area by country {year}'!H382)," ",'1. Production by country {year}'!H382/'2. Crop area by country {year}'!H382)</f>
        <v>2.6994577846630521</v>
      </c>
      <c r="I382" s="59">
        <f>IF(ISERROR('1. Production by country {year}'!I382/'2. Crop area by country {year}'!I382)," ",'1. Production by country {year}'!I382/'2. Crop area by country {year}'!I382)</f>
        <v>2.459016393442623</v>
      </c>
      <c r="J382" s="59">
        <f>IF(ISERROR('1. Production by country {year}'!J382/'2. Crop area by country {year}'!J382)," ",'1. Production by country {year}'!J382/'2. Crop area by country {year}'!J382)</f>
        <v>2.459016393442623</v>
      </c>
      <c r="K382" s="59">
        <f>IF(ISERROR('1. Production by country {year}'!K382/'2. Crop area by country {year}'!K382)," ",'1. Production by country {year}'!K382/'2. Crop area by country {year}'!K382)</f>
        <v>2.5854246135314196</v>
      </c>
      <c r="AC382" s="3"/>
    </row>
    <row r="383" spans="1:29">
      <c r="A383" s="58" t="s">
        <v>49</v>
      </c>
      <c r="B383" s="58">
        <v>129</v>
      </c>
      <c r="C383" s="58" t="s">
        <v>22</v>
      </c>
      <c r="D383" s="58">
        <v>83</v>
      </c>
      <c r="E383" s="58" t="s">
        <v>107</v>
      </c>
      <c r="F383" s="58"/>
      <c r="G383" s="59">
        <f>IF(ISERROR('1. Production by country {year}'!G383/'2. Crop area by country {year}'!G383)," ",'1. Production by country {year}'!G383/'2. Crop area by country {year}'!G383)</f>
        <v>0.5</v>
      </c>
      <c r="H383" s="59">
        <f>IF(ISERROR('1. Production by country {year}'!H383/'2. Crop area by country {year}'!H383)," ",'1. Production by country {year}'!H383/'2. Crop area by country {year}'!H383)</f>
        <v>0.5</v>
      </c>
      <c r="I383" s="59">
        <f>IF(ISERROR('1. Production by country {year}'!I383/'2. Crop area by country {year}'!I383)," ",'1. Production by country {year}'!I383/'2. Crop area by country {year}'!I383)</f>
        <v>0.6</v>
      </c>
      <c r="J383" s="59">
        <f>IF(ISERROR('1. Production by country {year}'!J383/'2. Crop area by country {year}'!J383)," ",'1. Production by country {year}'!J383/'2. Crop area by country {year}'!J383)</f>
        <v>0.6</v>
      </c>
      <c r="K383" s="59">
        <f>IF(ISERROR('1. Production by country {year}'!K383/'2. Crop area by country {year}'!K383)," ",'1. Production by country {year}'!K383/'2. Crop area by country {year}'!K383)</f>
        <v>0.55000000000000004</v>
      </c>
      <c r="AC383" s="3"/>
    </row>
    <row r="384" spans="1:29">
      <c r="A384" s="58" t="s">
        <v>49</v>
      </c>
      <c r="B384" s="58">
        <v>129</v>
      </c>
      <c r="C384" s="58" t="s">
        <v>23</v>
      </c>
      <c r="D384" s="58">
        <v>122</v>
      </c>
      <c r="E384" s="58" t="s">
        <v>107</v>
      </c>
      <c r="F384" s="58"/>
      <c r="G384" s="59">
        <f>IF(ISERROR('1. Production by country {year}'!G384/'2. Crop area by country {year}'!G384)," ",'1. Production by country {year}'!G384/'2. Crop area by country {year}'!G384)</f>
        <v>7.0896516104040739</v>
      </c>
      <c r="H384" s="59">
        <f>IF(ISERROR('1. Production by country {year}'!H384/'2. Crop area by country {year}'!H384)," ",'1. Production by country {year}'!H384/'2. Crop area by country {year}'!H384)</f>
        <v>7.0996732026143787</v>
      </c>
      <c r="I384" s="59">
        <f>IF(ISERROR('1. Production by country {year}'!I384/'2. Crop area by country {year}'!I384)," ",'1. Production by country {year}'!I384/'2. Crop area by country {year}'!I384)</f>
        <v>7.0078740157480315</v>
      </c>
      <c r="J384" s="59">
        <f>IF(ISERROR('1. Production by country {year}'!J384/'2. Crop area by country {year}'!J384)," ",'1. Production by country {year}'!J384/'2. Crop area by country {year}'!J384)</f>
        <v>7.0078740157480315</v>
      </c>
      <c r="K384" s="59">
        <f>IF(ISERROR('1. Production by country {year}'!K384/'2. Crop area by country {year}'!K384)," ",'1. Production by country {year}'!K384/'2. Crop area by country {year}'!K384)</f>
        <v>7.0505863329555698</v>
      </c>
      <c r="AC384" s="3"/>
    </row>
    <row r="385" spans="1:29">
      <c r="A385" s="58" t="s">
        <v>49</v>
      </c>
      <c r="B385" s="58">
        <v>129</v>
      </c>
      <c r="C385" s="58" t="s">
        <v>24</v>
      </c>
      <c r="D385" s="58">
        <v>15</v>
      </c>
      <c r="E385" s="58" t="s">
        <v>107</v>
      </c>
      <c r="F385" s="58"/>
      <c r="G385" s="59">
        <f>IF(ISERROR('1. Production by country {year}'!G385/'2. Crop area by country {year}'!G385)," ",'1. Production by country {year}'!G385/'2. Crop area by country {year}'!G385)</f>
        <v>2.3809523809523809</v>
      </c>
      <c r="H385" s="59">
        <f>IF(ISERROR('1. Production by country {year}'!H385/'2. Crop area by country {year}'!H385)," ",'1. Production by country {year}'!H385/'2. Crop area by country {year}'!H385)</f>
        <v>2.3809523809523809</v>
      </c>
      <c r="I385" s="59">
        <f>IF(ISERROR('1. Production by country {year}'!I385/'2. Crop area by country {year}'!I385)," ",'1. Production by country {year}'!I385/'2. Crop area by country {year}'!I385)</f>
        <v>2.4444444444444446</v>
      </c>
      <c r="J385" s="59">
        <f>IF(ISERROR('1. Production by country {year}'!J385/'2. Crop area by country {year}'!J385)," ",'1. Production by country {year}'!J385/'2. Crop area by country {year}'!J385)</f>
        <v>2.4444444444444446</v>
      </c>
      <c r="K385" s="59">
        <f>IF(ISERROR('1. Production by country {year}'!K385/'2. Crop area by country {year}'!K385)," ",'1. Production by country {year}'!K385/'2. Crop area by country {year}'!K385)</f>
        <v>2.4137931034482758</v>
      </c>
      <c r="AC385" s="3"/>
    </row>
    <row r="386" spans="1:29">
      <c r="A386" s="58" t="s">
        <v>49</v>
      </c>
      <c r="B386" s="58">
        <v>129</v>
      </c>
      <c r="C386" s="58" t="s">
        <v>25</v>
      </c>
      <c r="D386" s="58">
        <v>137</v>
      </c>
      <c r="E386" s="58" t="s">
        <v>107</v>
      </c>
      <c r="F386" s="58"/>
      <c r="G386" s="59" t="str">
        <f>IF(ISERROR('1. Production by country {year}'!G386/'2. Crop area by country {year}'!G386)," ",'1. Production by country {year}'!G386/'2. Crop area by country {year}'!G386)</f>
        <v xml:space="preserve"> </v>
      </c>
      <c r="H386" s="59" t="str">
        <f>IF(ISERROR('1. Production by country {year}'!H386/'2. Crop area by country {year}'!H386)," ",'1. Production by country {year}'!H386/'2. Crop area by country {year}'!H386)</f>
        <v xml:space="preserve"> </v>
      </c>
      <c r="I386" s="59" t="str">
        <f>IF(ISERROR('1. Production by country {year}'!I386/'2. Crop area by country {year}'!I386)," ",'1. Production by country {year}'!I386/'2. Crop area by country {year}'!I386)</f>
        <v xml:space="preserve"> </v>
      </c>
      <c r="J386" s="59" t="str">
        <f>IF(ISERROR('1. Production by country {year}'!J386/'2. Crop area by country {year}'!J386)," ",'1. Production by country {year}'!J386/'2. Crop area by country {year}'!J386)</f>
        <v xml:space="preserve"> </v>
      </c>
      <c r="K386" s="59" t="str">
        <f>IF(ISERROR('1. Production by country {year}'!K386/'2. Crop area by country {year}'!K386)," ",'1. Production by country {year}'!K386/'2. Crop area by country {year}'!K386)</f>
        <v xml:space="preserve"> </v>
      </c>
      <c r="AC386" s="3"/>
    </row>
    <row r="387" spans="1:29">
      <c r="A387" s="58" t="s">
        <v>50</v>
      </c>
      <c r="B387" s="58">
        <v>130</v>
      </c>
      <c r="C387" s="58" t="s">
        <v>7</v>
      </c>
      <c r="D387" s="58">
        <v>486</v>
      </c>
      <c r="E387" s="58" t="s">
        <v>107</v>
      </c>
      <c r="F387" s="58"/>
      <c r="G387" s="59">
        <f>IF(ISERROR('1. Production by country {year}'!G387/'2. Crop area by country {year}'!G387)," ",'1. Production by country {year}'!G387/'2. Crop area by country {year}'!G387)</f>
        <v>19.473684210526315</v>
      </c>
      <c r="H387" s="59">
        <f>IF(ISERROR('1. Production by country {year}'!H387/'2. Crop area by country {year}'!H387)," ",'1. Production by country {year}'!H387/'2. Crop area by country {year}'!H387)</f>
        <v>19.487179487179485</v>
      </c>
      <c r="I387" s="59">
        <f>IF(ISERROR('1. Production by country {year}'!I387/'2. Crop area by country {year}'!I387)," ",'1. Production by country {year}'!I387/'2. Crop area by country {year}'!I387)</f>
        <v>19.5</v>
      </c>
      <c r="J387" s="59">
        <f>IF(ISERROR('1. Production by country {year}'!J387/'2. Crop area by country {year}'!J387)," ",'1. Production by country {year}'!J387/'2. Crop area by country {year}'!J387)</f>
        <v>19.5</v>
      </c>
      <c r="K387" s="59">
        <f>IF(ISERROR('1. Production by country {year}'!K387/'2. Crop area by country {year}'!K387)," ",'1. Production by country {year}'!K387/'2. Crop area by country {year}'!K387)</f>
        <v>19.490445859872612</v>
      </c>
      <c r="AC387" s="3"/>
    </row>
    <row r="388" spans="1:29">
      <c r="A388" s="58" t="s">
        <v>50</v>
      </c>
      <c r="B388" s="58">
        <v>130</v>
      </c>
      <c r="C388" s="58" t="s">
        <v>10</v>
      </c>
      <c r="D388" s="58">
        <v>176</v>
      </c>
      <c r="E388" s="58" t="s">
        <v>107</v>
      </c>
      <c r="F388" s="58"/>
      <c r="G388" s="59">
        <f>IF(ISERROR('1. Production by country {year}'!G388/'2. Crop area by country {year}'!G388)," ",'1. Production by country {year}'!G388/'2. Crop area by country {year}'!G388)</f>
        <v>0.36673437533408881</v>
      </c>
      <c r="H388" s="59">
        <f>IF(ISERROR('1. Production by country {year}'!H388/'2. Crop area by country {year}'!H388)," ",'1. Production by country {year}'!H388/'2. Crop area by country {year}'!H388)</f>
        <v>0.48346855314798326</v>
      </c>
      <c r="I388" s="59">
        <f>IF(ISERROR('1. Production by country {year}'!I388/'2. Crop area by country {year}'!I388)," ",'1. Production by country {year}'!I388/'2. Crop area by country {year}'!I388)</f>
        <v>0.49415687690641014</v>
      </c>
      <c r="J388" s="59">
        <f>IF(ISERROR('1. Production by country {year}'!J388/'2. Crop area by country {year}'!J388)," ",'1. Production by country {year}'!J388/'2. Crop area by country {year}'!J388)</f>
        <v>0.47909423059930001</v>
      </c>
      <c r="K388" s="59">
        <f>IF(ISERROR('1. Production by country {year}'!K388/'2. Crop area by country {year}'!K388)," ",'1. Production by country {year}'!K388/'2. Crop area by country {year}'!K388)</f>
        <v>0.45773746597312354</v>
      </c>
      <c r="AC388" s="3"/>
    </row>
    <row r="389" spans="1:29">
      <c r="A389" s="58" t="s">
        <v>50</v>
      </c>
      <c r="B389" s="58">
        <v>130</v>
      </c>
      <c r="C389" s="58" t="s">
        <v>12</v>
      </c>
      <c r="D389" s="58">
        <v>125</v>
      </c>
      <c r="E389" s="58" t="s">
        <v>107</v>
      </c>
      <c r="F389" s="58"/>
      <c r="G389" s="59">
        <f>IF(ISERROR('1. Production by country {year}'!G389/'2. Crop area by country {year}'!G389)," ",'1. Production by country {year}'!G389/'2. Crop area by country {year}'!G389)</f>
        <v>14.29945278390495</v>
      </c>
      <c r="H389" s="59">
        <f>IF(ISERROR('1. Production by country {year}'!H389/'2. Crop area by country {year}'!H389)," ",'1. Production by country {year}'!H389/'2. Crop area by country {year}'!H389)</f>
        <v>17.311586938715632</v>
      </c>
      <c r="I389" s="59">
        <f>IF(ISERROR('1. Production by country {year}'!I389/'2. Crop area by country {year}'!I389)," ",'1. Production by country {year}'!I389/'2. Crop area by country {year}'!I389)</f>
        <v>18.772237001489518</v>
      </c>
      <c r="J389" s="59">
        <f>IF(ISERROR('1. Production by country {year}'!J389/'2. Crop area by country {year}'!J389)," ",'1. Production by country {year}'!J389/'2. Crop area by country {year}'!J389)</f>
        <v>19.076043362802846</v>
      </c>
      <c r="K389" s="59">
        <f>IF(ISERROR('1. Production by country {year}'!K389/'2. Crop area by country {year}'!K389)," ",'1. Production by country {year}'!K389/'2. Crop area by country {year}'!K389)</f>
        <v>17.478066042643253</v>
      </c>
      <c r="AC389" s="3"/>
    </row>
    <row r="390" spans="1:29">
      <c r="A390" s="58" t="s">
        <v>50</v>
      </c>
      <c r="B390" s="58">
        <v>130</v>
      </c>
      <c r="C390" s="58" t="s">
        <v>13</v>
      </c>
      <c r="D390" s="58">
        <v>191</v>
      </c>
      <c r="E390" s="58" t="s">
        <v>107</v>
      </c>
      <c r="F390" s="58"/>
      <c r="G390" s="59">
        <f>IF(ISERROR('1. Production by country {year}'!G390/'2. Crop area by country {year}'!G390)," ",'1. Production by country {year}'!G390/'2. Crop area by country {year}'!G390)</f>
        <v>0.41340782122905029</v>
      </c>
      <c r="H390" s="59">
        <f>IF(ISERROR('1. Production by country {year}'!H390/'2. Crop area by country {year}'!H390)," ",'1. Production by country {year}'!H390/'2. Crop area by country {year}'!H390)</f>
        <v>0.39772727272727271</v>
      </c>
      <c r="I390" s="59">
        <f>IF(ISERROR('1. Production by country {year}'!I390/'2. Crop area by country {year}'!I390)," ",'1. Production by country {year}'!I390/'2. Crop area by country {year}'!I390)</f>
        <v>0.40816326530612246</v>
      </c>
      <c r="J390" s="59">
        <f>IF(ISERROR('1. Production by country {year}'!J390/'2. Crop area by country {year}'!J390)," ",'1. Production by country {year}'!J390/'2. Crop area by country {year}'!J390)</f>
        <v>0.40816326530612246</v>
      </c>
      <c r="K390" s="59">
        <f>IF(ISERROR('1. Production by country {year}'!K390/'2. Crop area by country {year}'!K390)," ",'1. Production by country {year}'!K390/'2. Crop area by country {year}'!K390)</f>
        <v>0.4069611780455154</v>
      </c>
      <c r="AC390" s="3"/>
    </row>
    <row r="391" spans="1:29">
      <c r="A391" s="58" t="s">
        <v>50</v>
      </c>
      <c r="B391" s="58">
        <v>130</v>
      </c>
      <c r="C391" s="58" t="s">
        <v>14</v>
      </c>
      <c r="D391" s="58">
        <v>195</v>
      </c>
      <c r="E391" s="58" t="s">
        <v>107</v>
      </c>
      <c r="F391" s="58"/>
      <c r="G391" s="59">
        <f>IF(ISERROR('1. Production by country {year}'!G391/'2. Crop area by country {year}'!G391)," ",'1. Production by country {year}'!G391/'2. Crop area by country {year}'!G391)</f>
        <v>0.68354430379746833</v>
      </c>
      <c r="H391" s="59">
        <f>IF(ISERROR('1. Production by country {year}'!H391/'2. Crop area by country {year}'!H391)," ",'1. Production by country {year}'!H391/'2. Crop area by country {year}'!H391)</f>
        <v>0.68354430379746833</v>
      </c>
      <c r="I391" s="59">
        <f>IF(ISERROR('1. Production by country {year}'!I391/'2. Crop area by country {year}'!I391)," ",'1. Production by country {year}'!I391/'2. Crop area by country {year}'!I391)</f>
        <v>0.6875</v>
      </c>
      <c r="J391" s="59">
        <f>IF(ISERROR('1. Production by country {year}'!J391/'2. Crop area by country {year}'!J391)," ",'1. Production by country {year}'!J391/'2. Crop area by country {year}'!J391)</f>
        <v>0.6875</v>
      </c>
      <c r="K391" s="59">
        <f>IF(ISERROR('1. Production by country {year}'!K391/'2. Crop area by country {year}'!K391)," ",'1. Production by country {year}'!K391/'2. Crop area by country {year}'!K391)</f>
        <v>0.68553459119496851</v>
      </c>
      <c r="AC391" s="3"/>
    </row>
    <row r="392" spans="1:29">
      <c r="A392" s="58" t="s">
        <v>50</v>
      </c>
      <c r="B392" s="58">
        <v>130</v>
      </c>
      <c r="C392" s="58" t="s">
        <v>15</v>
      </c>
      <c r="D392" s="58">
        <v>242</v>
      </c>
      <c r="E392" s="58" t="s">
        <v>107</v>
      </c>
      <c r="F392" s="58"/>
      <c r="G392" s="59">
        <f>IF(ISERROR('1. Production by country {year}'!G392/'2. Crop area by country {year}'!G392)," ",'1. Production by country {year}'!G392/'2. Crop area by country {year}'!G392)</f>
        <v>0.56823051764971244</v>
      </c>
      <c r="H392" s="59">
        <f>IF(ISERROR('1. Production by country {year}'!H392/'2. Crop area by country {year}'!H392)," ",'1. Production by country {year}'!H392/'2. Crop area by country {year}'!H392)</f>
        <v>0.83032870338189535</v>
      </c>
      <c r="I392" s="59">
        <f>IF(ISERROR('1. Production by country {year}'!I392/'2. Crop area by country {year}'!I392)," ",'1. Production by country {year}'!I392/'2. Crop area by country {year}'!I392)</f>
        <v>1.0143310436207678</v>
      </c>
      <c r="J392" s="59">
        <f>IF(ISERROR('1. Production by country {year}'!J392/'2. Crop area by country {year}'!J392)," ",'1. Production by country {year}'!J392/'2. Crop area by country {year}'!J392)</f>
        <v>0.91394697781034517</v>
      </c>
      <c r="K392" s="59">
        <f>IF(ISERROR('1. Production by country {year}'!K392/'2. Crop area by country {year}'!K392)," ",'1. Production by country {year}'!K392/'2. Crop area by country {year}'!K392)</f>
        <v>0.83492270435929128</v>
      </c>
      <c r="AC392" s="3"/>
    </row>
    <row r="393" spans="1:29">
      <c r="A393" s="58" t="s">
        <v>50</v>
      </c>
      <c r="B393" s="58">
        <v>130</v>
      </c>
      <c r="C393" s="58" t="s">
        <v>16</v>
      </c>
      <c r="D393" s="58">
        <v>201</v>
      </c>
      <c r="E393" s="58" t="s">
        <v>107</v>
      </c>
      <c r="F393" s="58"/>
      <c r="G393" s="59">
        <f>IF(ISERROR('1. Production by country {year}'!G393/'2. Crop area by country {year}'!G393)," ",'1. Production by country {year}'!G393/'2. Crop area by country {year}'!G393)</f>
        <v>0.97560975609756095</v>
      </c>
      <c r="H393" s="59">
        <f>IF(ISERROR('1. Production by country {year}'!H393/'2. Crop area by country {year}'!H393)," ",'1. Production by country {year}'!H393/'2. Crop area by country {year}'!H393)</f>
        <v>0.94736842105263153</v>
      </c>
      <c r="I393" s="59">
        <f>IF(ISERROR('1. Production by country {year}'!I393/'2. Crop area by country {year}'!I393)," ",'1. Production by country {year}'!I393/'2. Crop area by country {year}'!I393)</f>
        <v>0.94736842105263153</v>
      </c>
      <c r="J393" s="59">
        <f>IF(ISERROR('1. Production by country {year}'!J393/'2. Crop area by country {year}'!J393)," ",'1. Production by country {year}'!J393/'2. Crop area by country {year}'!J393)</f>
        <v>0.94736842105263153</v>
      </c>
      <c r="K393" s="59">
        <f>IF(ISERROR('1. Production by country {year}'!K393/'2. Crop area by country {year}'!K393)," ",'1. Production by country {year}'!K393/'2. Crop area by country {year}'!K393)</f>
        <v>0.95483870967741935</v>
      </c>
      <c r="AC393" s="3"/>
    </row>
    <row r="394" spans="1:29">
      <c r="A394" s="58" t="s">
        <v>50</v>
      </c>
      <c r="B394" s="58">
        <v>130</v>
      </c>
      <c r="C394" s="58" t="s">
        <v>17</v>
      </c>
      <c r="D394" s="58">
        <v>56</v>
      </c>
      <c r="E394" s="58" t="s">
        <v>107</v>
      </c>
      <c r="F394" s="58"/>
      <c r="G394" s="59">
        <f>IF(ISERROR('1. Production by country {year}'!G394/'2. Crop area by country {year}'!G394)," ",'1. Production by country {year}'!G394/'2. Crop area by country {year}'!G394)</f>
        <v>0.80930743779926273</v>
      </c>
      <c r="H394" s="59">
        <f>IF(ISERROR('1. Production by country {year}'!H394/'2. Crop area by country {year}'!H394)," ",'1. Production by country {year}'!H394/'2. Crop area by country {year}'!H394)</f>
        <v>1.481409249511725</v>
      </c>
      <c r="I394" s="59">
        <f>IF(ISERROR('1. Production by country {year}'!I394/'2. Crop area by country {year}'!I394)," ",'1. Production by country {year}'!I394/'2. Crop area by country {year}'!I394)</f>
        <v>2.654710224823015</v>
      </c>
      <c r="J394" s="59">
        <f>IF(ISERROR('1. Production by country {year}'!J394/'2. Crop area by country {year}'!J394)," ",'1. Production by country {year}'!J394/'2. Crop area by country {year}'!J394)</f>
        <v>1.6498279538246226</v>
      </c>
      <c r="K394" s="59">
        <f>IF(ISERROR('1. Production by country {year}'!K394/'2. Crop area by country {year}'!K394)," ",'1. Production by country {year}'!K394/'2. Crop area by country {year}'!K394)</f>
        <v>1.5926610576082196</v>
      </c>
      <c r="AC394" s="3"/>
    </row>
    <row r="395" spans="1:29">
      <c r="A395" s="58" t="s">
        <v>50</v>
      </c>
      <c r="B395" s="58">
        <v>130</v>
      </c>
      <c r="C395" s="58" t="s">
        <v>18</v>
      </c>
      <c r="D395" s="58">
        <v>79</v>
      </c>
      <c r="E395" s="58" t="s">
        <v>107</v>
      </c>
      <c r="F395" s="58"/>
      <c r="G395" s="59">
        <f>IF(ISERROR('1. Production by country {year}'!G395/'2. Crop area by country {year}'!G395)," ",'1. Production by country {year}'!G395/'2. Crop area by country {year}'!G395)</f>
        <v>0.387696640124296</v>
      </c>
      <c r="H395" s="59">
        <f>IF(ISERROR('1. Production by country {year}'!H395/'2. Crop area by country {year}'!H395)," ",'1. Production by country {year}'!H395/'2. Crop area by country {year}'!H395)</f>
        <v>0.65163529440119539</v>
      </c>
      <c r="I395" s="59">
        <f>IF(ISERROR('1. Production by country {year}'!I395/'2. Crop area by country {year}'!I395)," ",'1. Production by country {year}'!I395/'2. Crop area by country {year}'!I395)</f>
        <v>0.71863719417086325</v>
      </c>
      <c r="J395" s="59">
        <f>IF(ISERROR('1. Production by country {year}'!J395/'2. Crop area by country {year}'!J395)," ",'1. Production by country {year}'!J395/'2. Crop area by country {year}'!J395)</f>
        <v>0.72449304355733379</v>
      </c>
      <c r="K395" s="59">
        <f>IF(ISERROR('1. Production by country {year}'!K395/'2. Crop area by country {year}'!K395)," ",'1. Production by country {year}'!K395/'2. Crop area by country {year}'!K395)</f>
        <v>0.62446881066051096</v>
      </c>
      <c r="AC395" s="3"/>
    </row>
    <row r="396" spans="1:29">
      <c r="A396" s="58" t="s">
        <v>50</v>
      </c>
      <c r="B396" s="58">
        <v>130</v>
      </c>
      <c r="C396" s="58" t="s">
        <v>19</v>
      </c>
      <c r="D396" s="58">
        <v>197</v>
      </c>
      <c r="E396" s="58" t="s">
        <v>107</v>
      </c>
      <c r="F396" s="58"/>
      <c r="G396" s="59">
        <f>IF(ISERROR('1. Production by country {year}'!G396/'2. Crop area by country {year}'!G396)," ",'1. Production by country {year}'!G396/'2. Crop area by country {year}'!G396)</f>
        <v>0.40953266235015068</v>
      </c>
      <c r="H396" s="59">
        <f>IF(ISERROR('1. Production by country {year}'!H396/'2. Crop area by country {year}'!H396)," ",'1. Production by country {year}'!H396/'2. Crop area by country {year}'!H396)</f>
        <v>0.87224068241295039</v>
      </c>
      <c r="I396" s="59">
        <f>IF(ISERROR('1. Production by country {year}'!I396/'2. Crop area by country {year}'!I396)," ",'1. Production by country {year}'!I396/'2. Crop area by country {year}'!I396)</f>
        <v>0.98673130742749582</v>
      </c>
      <c r="J396" s="59">
        <f>IF(ISERROR('1. Production by country {year}'!J396/'2. Crop area by country {year}'!J396)," ",'1. Production by country {year}'!J396/'2. Crop area by country {year}'!J396)</f>
        <v>0.89323368318165297</v>
      </c>
      <c r="K396" s="59">
        <f>IF(ISERROR('1. Production by country {year}'!K396/'2. Crop area by country {year}'!K396)," ",'1. Production by country {year}'!K396/'2. Crop area by country {year}'!K396)</f>
        <v>0.79329869165232003</v>
      </c>
      <c r="AC396" s="3"/>
    </row>
    <row r="397" spans="1:29">
      <c r="A397" s="58" t="s">
        <v>50</v>
      </c>
      <c r="B397" s="58">
        <v>130</v>
      </c>
      <c r="C397" s="58" t="s">
        <v>20</v>
      </c>
      <c r="D397" s="58">
        <v>489</v>
      </c>
      <c r="E397" s="58" t="s">
        <v>107</v>
      </c>
      <c r="F397" s="58"/>
      <c r="G397" s="59">
        <f>IF(ISERROR('1. Production by country {year}'!G397/'2. Crop area by country {year}'!G397)," ",'1. Production by country {year}'!G397/'2. Crop area by country {year}'!G397)</f>
        <v>9.6875</v>
      </c>
      <c r="H397" s="59">
        <f>IF(ISERROR('1. Production by country {year}'!H397/'2. Crop area by country {year}'!H397)," ",'1. Production by country {year}'!H397/'2. Crop area by country {year}'!H397)</f>
        <v>9.4117647058823533</v>
      </c>
      <c r="I397" s="59">
        <f>IF(ISERROR('1. Production by country {year}'!I397/'2. Crop area by country {year}'!I397)," ",'1. Production by country {year}'!I397/'2. Crop area by country {year}'!I397)</f>
        <v>9.4285714285714288</v>
      </c>
      <c r="J397" s="59">
        <f>IF(ISERROR('1. Production by country {year}'!J397/'2. Crop area by country {year}'!J397)," ",'1. Production by country {year}'!J397/'2. Crop area by country {year}'!J397)</f>
        <v>9.4285714285714288</v>
      </c>
      <c r="K397" s="59">
        <f>IF(ISERROR('1. Production by country {year}'!K397/'2. Crop area by country {year}'!K397)," ",'1. Production by country {year}'!K397/'2. Crop area by country {year}'!K397)</f>
        <v>9.485294117647058</v>
      </c>
      <c r="AC397" s="3"/>
    </row>
    <row r="398" spans="1:29">
      <c r="A398" s="58" t="s">
        <v>50</v>
      </c>
      <c r="B398" s="58">
        <v>130</v>
      </c>
      <c r="C398" s="58" t="s">
        <v>21</v>
      </c>
      <c r="D398" s="58">
        <v>27</v>
      </c>
      <c r="E398" s="58" t="s">
        <v>107</v>
      </c>
      <c r="F398" s="58"/>
      <c r="G398" s="59">
        <f>IF(ISERROR('1. Production by country {year}'!G398/'2. Crop area by country {year}'!G398)," ",'1. Production by country {year}'!G398/'2. Crop area by country {year}'!G398)</f>
        <v>0.84236523585001943</v>
      </c>
      <c r="H398" s="59">
        <f>IF(ISERROR('1. Production by country {year}'!H398/'2. Crop area by country {year}'!H398)," ",'1. Production by country {year}'!H398/'2. Crop area by country {year}'!H398)</f>
        <v>1.7576060425515558</v>
      </c>
      <c r="I398" s="59">
        <f>IF(ISERROR('1. Production by country {year}'!I398/'2. Crop area by country {year}'!I398)," ",'1. Production by country {year}'!I398/'2. Crop area by country {year}'!I398)</f>
        <v>1.9480814584014736</v>
      </c>
      <c r="J398" s="59">
        <f>IF(ISERROR('1. Production by country {year}'!J398/'2. Crop area by country {year}'!J398)," ",'1. Production by country {year}'!J398/'2. Crop area by country {year}'!J398)</f>
        <v>1.8199892275521197</v>
      </c>
      <c r="K398" s="59">
        <f>IF(ISERROR('1. Production by country {year}'!K398/'2. Crop area by country {year}'!K398)," ",'1. Production by country {year}'!K398/'2. Crop area by country {year}'!K398)</f>
        <v>1.6233469373062335</v>
      </c>
      <c r="AC398" s="3"/>
    </row>
    <row r="399" spans="1:29">
      <c r="A399" s="58" t="s">
        <v>50</v>
      </c>
      <c r="B399" s="58">
        <v>130</v>
      </c>
      <c r="C399" s="58" t="s">
        <v>22</v>
      </c>
      <c r="D399" s="58">
        <v>83</v>
      </c>
      <c r="E399" s="58" t="s">
        <v>107</v>
      </c>
      <c r="F399" s="58"/>
      <c r="G399" s="59">
        <f>IF(ISERROR('1. Production by country {year}'!G399/'2. Crop area by country {year}'!G399)," ",'1. Production by country {year}'!G399/'2. Crop area by country {year}'!G399)</f>
        <v>0.26564258466215523</v>
      </c>
      <c r="H399" s="59">
        <f>IF(ISERROR('1. Production by country {year}'!H399/'2. Crop area by country {year}'!H399)," ",'1. Production by country {year}'!H399/'2. Crop area by country {year}'!H399)</f>
        <v>0.76877017156446403</v>
      </c>
      <c r="I399" s="59">
        <f>IF(ISERROR('1. Production by country {year}'!I399/'2. Crop area by country {year}'!I399)," ",'1. Production by country {year}'!I399/'2. Crop area by country {year}'!I399)</f>
        <v>0.85926265664836576</v>
      </c>
      <c r="J399" s="59">
        <f>IF(ISERROR('1. Production by country {year}'!J399/'2. Crop area by country {year}'!J399)," ",'1. Production by country {year}'!J399/'2. Crop area by country {year}'!J399)</f>
        <v>0.83143129182368003</v>
      </c>
      <c r="K399" s="59">
        <f>IF(ISERROR('1. Production by country {year}'!K399/'2. Crop area by country {year}'!K399)," ",'1. Production by country {year}'!K399/'2. Crop area by country {year}'!K399)</f>
        <v>0.68869521098959907</v>
      </c>
      <c r="AC399" s="3"/>
    </row>
    <row r="400" spans="1:29">
      <c r="A400" s="58" t="s">
        <v>50</v>
      </c>
      <c r="B400" s="58">
        <v>130</v>
      </c>
      <c r="C400" s="58" t="s">
        <v>23</v>
      </c>
      <c r="D400" s="58">
        <v>122</v>
      </c>
      <c r="E400" s="58" t="s">
        <v>107</v>
      </c>
      <c r="F400" s="58"/>
      <c r="G400" s="59" t="str">
        <f>IF(ISERROR('1. Production by country {year}'!G400/'2. Crop area by country {year}'!G400)," ",'1. Production by country {year}'!G400/'2. Crop area by country {year}'!G400)</f>
        <v xml:space="preserve"> </v>
      </c>
      <c r="H400" s="59" t="str">
        <f>IF(ISERROR('1. Production by country {year}'!H400/'2. Crop area by country {year}'!H400)," ",'1. Production by country {year}'!H400/'2. Crop area by country {year}'!H400)</f>
        <v xml:space="preserve"> </v>
      </c>
      <c r="I400" s="59" t="str">
        <f>IF(ISERROR('1. Production by country {year}'!I400/'2. Crop area by country {year}'!I400)," ",'1. Production by country {year}'!I400/'2. Crop area by country {year}'!I400)</f>
        <v xml:space="preserve"> </v>
      </c>
      <c r="J400" s="59" t="str">
        <f>IF(ISERROR('1. Production by country {year}'!J400/'2. Crop area by country {year}'!J400)," ",'1. Production by country {year}'!J400/'2. Crop area by country {year}'!J400)</f>
        <v xml:space="preserve"> </v>
      </c>
      <c r="K400" s="59" t="str">
        <f>IF(ISERROR('1. Production by country {year}'!K400/'2. Crop area by country {year}'!K400)," ",'1. Production by country {year}'!K400/'2. Crop area by country {year}'!K400)</f>
        <v xml:space="preserve"> </v>
      </c>
      <c r="AC400" s="3"/>
    </row>
    <row r="401" spans="1:29">
      <c r="A401" s="58" t="s">
        <v>50</v>
      </c>
      <c r="B401" s="58">
        <v>130</v>
      </c>
      <c r="C401" s="58" t="s">
        <v>24</v>
      </c>
      <c r="D401" s="58">
        <v>15</v>
      </c>
      <c r="E401" s="58" t="s">
        <v>107</v>
      </c>
      <c r="F401" s="58"/>
      <c r="G401" s="59">
        <f>IF(ISERROR('1. Production by country {year}'!G401/'2. Crop area by country {year}'!G401)," ",'1. Production by country {year}'!G401/'2. Crop area by country {year}'!G401)</f>
        <v>0.87065928535480619</v>
      </c>
      <c r="H401" s="59">
        <f>IF(ISERROR('1. Production by country {year}'!H401/'2. Crop area by country {year}'!H401)," ",'1. Production by country {year}'!H401/'2. Crop area by country {year}'!H401)</f>
        <v>1.2071256038647342</v>
      </c>
      <c r="I401" s="59">
        <f>IF(ISERROR('1. Production by country {year}'!I401/'2. Crop area by country {year}'!I401)," ",'1. Production by country {year}'!I401/'2. Crop area by country {year}'!I401)</f>
        <v>2.2967581047381547</v>
      </c>
      <c r="J401" s="59">
        <f>IF(ISERROR('1. Production by country {year}'!J401/'2. Crop area by country {year}'!J401)," ",'1. Production by country {year}'!J401/'2. Crop area by country {year}'!J401)</f>
        <v>1.6132521974306964</v>
      </c>
      <c r="K401" s="59">
        <f>IF(ISERROR('1. Production by country {year}'!K401/'2. Crop area by country {year}'!K401)," ",'1. Production by country {year}'!K401/'2. Crop area by country {year}'!K401)</f>
        <v>1.504139188999579</v>
      </c>
      <c r="AC401" s="3"/>
    </row>
    <row r="402" spans="1:29">
      <c r="A402" s="58" t="s">
        <v>50</v>
      </c>
      <c r="B402" s="58">
        <v>130</v>
      </c>
      <c r="C402" s="58" t="s">
        <v>25</v>
      </c>
      <c r="D402" s="58">
        <v>137</v>
      </c>
      <c r="E402" s="58" t="s">
        <v>107</v>
      </c>
      <c r="F402" s="58"/>
      <c r="G402" s="59" t="str">
        <f>IF(ISERROR('1. Production by country {year}'!G402/'2. Crop area by country {year}'!G402)," ",'1. Production by country {year}'!G402/'2. Crop area by country {year}'!G402)</f>
        <v xml:space="preserve"> </v>
      </c>
      <c r="H402" s="59" t="str">
        <f>IF(ISERROR('1. Production by country {year}'!H402/'2. Crop area by country {year}'!H402)," ",'1. Production by country {year}'!H402/'2. Crop area by country {year}'!H402)</f>
        <v xml:space="preserve"> </v>
      </c>
      <c r="I402" s="59" t="str">
        <f>IF(ISERROR('1. Production by country {year}'!I402/'2. Crop area by country {year}'!I402)," ",'1. Production by country {year}'!I402/'2. Crop area by country {year}'!I402)</f>
        <v xml:space="preserve"> </v>
      </c>
      <c r="J402" s="59" t="str">
        <f>IF(ISERROR('1. Production by country {year}'!J402/'2. Crop area by country {year}'!J402)," ",'1. Production by country {year}'!J402/'2. Crop area by country {year}'!J402)</f>
        <v xml:space="preserve"> </v>
      </c>
      <c r="K402" s="59" t="str">
        <f>IF(ISERROR('1. Production by country {year}'!K402/'2. Crop area by country {year}'!K402)," ",'1. Production by country {year}'!K402/'2. Crop area by country {year}'!K402)</f>
        <v xml:space="preserve"> </v>
      </c>
      <c r="AC402" s="3"/>
    </row>
    <row r="403" spans="1:29">
      <c r="A403" s="58" t="s">
        <v>51</v>
      </c>
      <c r="B403" s="58">
        <v>133</v>
      </c>
      <c r="C403" s="58" t="s">
        <v>7</v>
      </c>
      <c r="D403" s="58">
        <v>486</v>
      </c>
      <c r="E403" s="58" t="s">
        <v>107</v>
      </c>
      <c r="F403" s="58"/>
      <c r="G403" s="59">
        <f>IF(ISERROR('1. Production by country {year}'!G403/'2. Crop area by country {year}'!G403)," ",'1. Production by country {year}'!G403/'2. Crop area by country {year}'!G403)</f>
        <v>68.908887229275578</v>
      </c>
      <c r="H403" s="59">
        <f>IF(ISERROR('1. Production by country {year}'!H403/'2. Crop area by country {year}'!H403)," ",'1. Production by country {year}'!H403/'2. Crop area by country {year}'!H403)</f>
        <v>65.277777777777771</v>
      </c>
      <c r="I403" s="59">
        <f>IF(ISERROR('1. Production by country {year}'!I403/'2. Crop area by country {year}'!I403)," ",'1. Production by country {year}'!I403/'2. Crop area by country {year}'!I403)</f>
        <v>68.448999999999998</v>
      </c>
      <c r="J403" s="59">
        <f>IF(ISERROR('1. Production by country {year}'!J403/'2. Crop area by country {year}'!J403)," ",'1. Production by country {year}'!J403/'2. Crop area by country {year}'!J403)</f>
        <v>28</v>
      </c>
      <c r="K403" s="59">
        <f>IF(ISERROR('1. Production by country {year}'!K403/'2. Crop area by country {year}'!K403)," ",'1. Production by country {year}'!K403/'2. Crop area by country {year}'!K403)</f>
        <v>47.999506854719399</v>
      </c>
      <c r="AC403" s="3"/>
    </row>
    <row r="404" spans="1:29">
      <c r="A404" s="58" t="s">
        <v>51</v>
      </c>
      <c r="B404" s="58">
        <v>133</v>
      </c>
      <c r="C404" s="58" t="s">
        <v>10</v>
      </c>
      <c r="D404" s="58">
        <v>176</v>
      </c>
      <c r="E404" s="58" t="s">
        <v>107</v>
      </c>
      <c r="F404" s="58"/>
      <c r="G404" s="59" t="str">
        <f>IF(ISERROR('1. Production by country {year}'!G404/'2. Crop area by country {year}'!G404)," ",'1. Production by country {year}'!G404/'2. Crop area by country {year}'!G404)</f>
        <v xml:space="preserve"> </v>
      </c>
      <c r="H404" s="59" t="str">
        <f>IF(ISERROR('1. Production by country {year}'!H404/'2. Crop area by country {year}'!H404)," ",'1. Production by country {year}'!H404/'2. Crop area by country {year}'!H404)</f>
        <v xml:space="preserve"> </v>
      </c>
      <c r="I404" s="59" t="str">
        <f>IF(ISERROR('1. Production by country {year}'!I404/'2. Crop area by country {year}'!I404)," ",'1. Production by country {year}'!I404/'2. Crop area by country {year}'!I404)</f>
        <v xml:space="preserve"> </v>
      </c>
      <c r="J404" s="59" t="str">
        <f>IF(ISERROR('1. Production by country {year}'!J404/'2. Crop area by country {year}'!J404)," ",'1. Production by country {year}'!J404/'2. Crop area by country {year}'!J404)</f>
        <v xml:space="preserve"> </v>
      </c>
      <c r="K404" s="59" t="str">
        <f>IF(ISERROR('1. Production by country {year}'!K404/'2. Crop area by country {year}'!K404)," ",'1. Production by country {year}'!K404/'2. Crop area by country {year}'!K404)</f>
        <v xml:space="preserve"> </v>
      </c>
      <c r="AC404" s="3"/>
    </row>
    <row r="405" spans="1:29">
      <c r="A405" s="58" t="s">
        <v>51</v>
      </c>
      <c r="B405" s="58">
        <v>133</v>
      </c>
      <c r="C405" s="58" t="s">
        <v>12</v>
      </c>
      <c r="D405" s="58">
        <v>125</v>
      </c>
      <c r="E405" s="58" t="s">
        <v>107</v>
      </c>
      <c r="F405" s="58"/>
      <c r="G405" s="59">
        <f>IF(ISERROR('1. Production by country {year}'!G405/'2. Crop area by country {year}'!G405)," ",'1. Production by country {year}'!G405/'2. Crop area by country {year}'!G405)</f>
        <v>14.679759099240639</v>
      </c>
      <c r="H405" s="59">
        <f>IF(ISERROR('1. Production by country {year}'!H405/'2. Crop area by country {year}'!H405)," ",'1. Production by country {year}'!H405/'2. Crop area by country {year}'!H405)</f>
        <v>18.017806935332707</v>
      </c>
      <c r="I405" s="59">
        <f>IF(ISERROR('1. Production by country {year}'!I405/'2. Crop area by country {year}'!I405)," ",'1. Production by country {year}'!I405/'2. Crop area by country {year}'!I405)</f>
        <v>16.223628691983123</v>
      </c>
      <c r="J405" s="59">
        <f>IF(ISERROR('1. Production by country {year}'!J405/'2. Crop area by country {year}'!J405)," ",'1. Production by country {year}'!J405/'2. Crop area by country {year}'!J405)</f>
        <v>16.666666666666668</v>
      </c>
      <c r="K405" s="59">
        <f>IF(ISERROR('1. Production by country {year}'!K405/'2. Crop area by country {year}'!K405)," ",'1. Production by country {year}'!K405/'2. Crop area by country {year}'!K405)</f>
        <v>16.524123535272071</v>
      </c>
      <c r="AC405" s="3"/>
    </row>
    <row r="406" spans="1:29">
      <c r="A406" s="58" t="s">
        <v>51</v>
      </c>
      <c r="B406" s="58">
        <v>133</v>
      </c>
      <c r="C406" s="58" t="s">
        <v>13</v>
      </c>
      <c r="D406" s="58">
        <v>191</v>
      </c>
      <c r="E406" s="58" t="s">
        <v>107</v>
      </c>
      <c r="F406" s="58"/>
      <c r="G406" s="59" t="str">
        <f>IF(ISERROR('1. Production by country {year}'!G406/'2. Crop area by country {year}'!G406)," ",'1. Production by country {year}'!G406/'2. Crop area by country {year}'!G406)</f>
        <v xml:space="preserve"> </v>
      </c>
      <c r="H406" s="59" t="str">
        <f>IF(ISERROR('1. Production by country {year}'!H406/'2. Crop area by country {year}'!H406)," ",'1. Production by country {year}'!H406/'2. Crop area by country {year}'!H406)</f>
        <v xml:space="preserve"> </v>
      </c>
      <c r="I406" s="59" t="str">
        <f>IF(ISERROR('1. Production by country {year}'!I406/'2. Crop area by country {year}'!I406)," ",'1. Production by country {year}'!I406/'2. Crop area by country {year}'!I406)</f>
        <v xml:space="preserve"> </v>
      </c>
      <c r="J406" s="59" t="str">
        <f>IF(ISERROR('1. Production by country {year}'!J406/'2. Crop area by country {year}'!J406)," ",'1. Production by country {year}'!J406/'2. Crop area by country {year}'!J406)</f>
        <v xml:space="preserve"> </v>
      </c>
      <c r="K406" s="59" t="str">
        <f>IF(ISERROR('1. Production by country {year}'!K406/'2. Crop area by country {year}'!K406)," ",'1. Production by country {year}'!K406/'2. Crop area by country {year}'!K406)</f>
        <v xml:space="preserve"> </v>
      </c>
      <c r="AC406" s="3"/>
    </row>
    <row r="407" spans="1:29">
      <c r="A407" s="58" t="s">
        <v>51</v>
      </c>
      <c r="B407" s="58">
        <v>133</v>
      </c>
      <c r="C407" s="58" t="s">
        <v>14</v>
      </c>
      <c r="D407" s="58">
        <v>195</v>
      </c>
      <c r="E407" s="58" t="s">
        <v>107</v>
      </c>
      <c r="F407" s="58"/>
      <c r="G407" s="59">
        <f>IF(ISERROR('1. Production by country {year}'!G407/'2. Crop area by country {year}'!G407)," ",'1. Production by country {year}'!G407/'2. Crop area by country {year}'!G407)</f>
        <v>0.30808945603698035</v>
      </c>
      <c r="H407" s="59">
        <f>IF(ISERROR('1. Production by country {year}'!H407/'2. Crop area by country {year}'!H407)," ",'1. Production by country {year}'!H407/'2. Crop area by country {year}'!H407)</f>
        <v>0.33319887051230335</v>
      </c>
      <c r="I407" s="59">
        <f>IF(ISERROR('1. Production by country {year}'!I407/'2. Crop area by country {year}'!I407)," ",'1. Production by country {year}'!I407/'2. Crop area by country {year}'!I407)</f>
        <v>0.22148971984633917</v>
      </c>
      <c r="J407" s="59">
        <f>IF(ISERROR('1. Production by country {year}'!J407/'2. Crop area by country {year}'!J407)," ",'1. Production by country {year}'!J407/'2. Crop area by country {year}'!J407)</f>
        <v>0.32692307692307693</v>
      </c>
      <c r="K407" s="59">
        <f>IF(ISERROR('1. Production by country {year}'!K407/'2. Crop area by country {year}'!K407)," ",'1. Production by country {year}'!K407/'2. Crop area by country {year}'!K407)</f>
        <v>0.29607181563895163</v>
      </c>
      <c r="AC407" s="3"/>
    </row>
    <row r="408" spans="1:29">
      <c r="A408" s="58" t="s">
        <v>51</v>
      </c>
      <c r="B408" s="58">
        <v>133</v>
      </c>
      <c r="C408" s="58" t="s">
        <v>15</v>
      </c>
      <c r="D408" s="58">
        <v>242</v>
      </c>
      <c r="E408" s="58" t="s">
        <v>107</v>
      </c>
      <c r="F408" s="58"/>
      <c r="G408" s="59">
        <f>IF(ISERROR('1. Production by country {year}'!G408/'2. Crop area by country {year}'!G408)," ",'1. Production by country {year}'!G408/'2. Crop area by country {year}'!G408)</f>
        <v>1.079041342861224</v>
      </c>
      <c r="H408" s="59">
        <f>IF(ISERROR('1. Production by country {year}'!H408/'2. Crop area by country {year}'!H408)," ",'1. Production by country {year}'!H408/'2. Crop area by country {year}'!H408)</f>
        <v>0.79346283364856829</v>
      </c>
      <c r="I408" s="59">
        <f>IF(ISERROR('1. Production by country {year}'!I408/'2. Crop area by country {year}'!I408)," ",'1. Production by country {year}'!I408/'2. Crop area by country {year}'!I408)</f>
        <v>0.98076806718621423</v>
      </c>
      <c r="J408" s="59">
        <f>IF(ISERROR('1. Production by country {year}'!J408/'2. Crop area by country {year}'!J408)," ",'1. Production by country {year}'!J408/'2. Crop area by country {year}'!J408)</f>
        <v>0.98187311178247738</v>
      </c>
      <c r="K408" s="59">
        <f>IF(ISERROR('1. Production by country {year}'!K408/'2. Crop area by country {year}'!K408)," ",'1. Production by country {year}'!K408/'2. Crop area by country {year}'!K408)</f>
        <v>0.95139988719324686</v>
      </c>
      <c r="AC408" s="3"/>
    </row>
    <row r="409" spans="1:29">
      <c r="A409" s="58" t="s">
        <v>51</v>
      </c>
      <c r="B409" s="58">
        <v>133</v>
      </c>
      <c r="C409" s="58" t="s">
        <v>16</v>
      </c>
      <c r="D409" s="58">
        <v>201</v>
      </c>
      <c r="E409" s="58" t="s">
        <v>107</v>
      </c>
      <c r="F409" s="58"/>
      <c r="G409" s="59" t="str">
        <f>IF(ISERROR('1. Production by country {year}'!G409/'2. Crop area by country {year}'!G409)," ",'1. Production by country {year}'!G409/'2. Crop area by country {year}'!G409)</f>
        <v xml:space="preserve"> </v>
      </c>
      <c r="H409" s="59" t="str">
        <f>IF(ISERROR('1. Production by country {year}'!H409/'2. Crop area by country {year}'!H409)," ",'1. Production by country {year}'!H409/'2. Crop area by country {year}'!H409)</f>
        <v xml:space="preserve"> </v>
      </c>
      <c r="I409" s="59" t="str">
        <f>IF(ISERROR('1. Production by country {year}'!I409/'2. Crop area by country {year}'!I409)," ",'1. Production by country {year}'!I409/'2. Crop area by country {year}'!I409)</f>
        <v xml:space="preserve"> </v>
      </c>
      <c r="J409" s="59" t="str">
        <f>IF(ISERROR('1. Production by country {year}'!J409/'2. Crop area by country {year}'!J409)," ",'1. Production by country {year}'!J409/'2. Crop area by country {year}'!J409)</f>
        <v xml:space="preserve"> </v>
      </c>
      <c r="K409" s="59" t="str">
        <f>IF(ISERROR('1. Production by country {year}'!K409/'2. Crop area by country {year}'!K409)," ",'1. Production by country {year}'!K409/'2. Crop area by country {year}'!K409)</f>
        <v xml:space="preserve"> </v>
      </c>
      <c r="AC409" s="3"/>
    </row>
    <row r="410" spans="1:29">
      <c r="A410" s="58" t="s">
        <v>51</v>
      </c>
      <c r="B410" s="58">
        <v>133</v>
      </c>
      <c r="C410" s="58" t="s">
        <v>17</v>
      </c>
      <c r="D410" s="58">
        <v>56</v>
      </c>
      <c r="E410" s="58" t="s">
        <v>107</v>
      </c>
      <c r="F410" s="58"/>
      <c r="G410" s="59">
        <f>IF(ISERROR('1. Production by country {year}'!G410/'2. Crop area by country {year}'!G410)," ",'1. Production by country {year}'!G410/'2. Crop area by country {year}'!G410)</f>
        <v>1.4933483971190509</v>
      </c>
      <c r="H410" s="59">
        <f>IF(ISERROR('1. Production by country {year}'!H410/'2. Crop area by country {year}'!H410)," ",'1. Production by country {year}'!H410/'2. Crop area by country {year}'!H410)</f>
        <v>1.7300995116219293</v>
      </c>
      <c r="I410" s="59">
        <f>IF(ISERROR('1. Production by country {year}'!I410/'2. Crop area by country {year}'!I410)," ",'1. Production by country {year}'!I410/'2. Crop area by country {year}'!I410)</f>
        <v>1.6830716537046615</v>
      </c>
      <c r="J410" s="59">
        <f>IF(ISERROR('1. Production by country {year}'!J410/'2. Crop area by country {year}'!J410)," ",'1. Production by country {year}'!J410/'2. Crop area by country {year}'!J410)</f>
        <v>1.9731649364253412</v>
      </c>
      <c r="K410" s="59">
        <f>IF(ISERROR('1. Production by country {year}'!K410/'2. Crop area by country {year}'!K410)," ",'1. Production by country {year}'!K410/'2. Crop area by country {year}'!K410)</f>
        <v>1.708639239276631</v>
      </c>
      <c r="AC410" s="3"/>
    </row>
    <row r="411" spans="1:29">
      <c r="A411" s="58" t="s">
        <v>51</v>
      </c>
      <c r="B411" s="58">
        <v>133</v>
      </c>
      <c r="C411" s="58" t="s">
        <v>18</v>
      </c>
      <c r="D411" s="58">
        <v>79</v>
      </c>
      <c r="E411" s="58" t="s">
        <v>107</v>
      </c>
      <c r="F411" s="58"/>
      <c r="G411" s="59">
        <f>IF(ISERROR('1. Production by country {year}'!G411/'2. Crop area by country {year}'!G411)," ",'1. Production by country {year}'!G411/'2. Crop area by country {year}'!G411)</f>
        <v>0.78009554032839457</v>
      </c>
      <c r="H411" s="59">
        <f>IF(ISERROR('1. Production by country {year}'!H411/'2. Crop area by country {year}'!H411)," ",'1. Production by country {year}'!H411/'2. Crop area by country {year}'!H411)</f>
        <v>0.7545970149652842</v>
      </c>
      <c r="I411" s="59">
        <f>IF(ISERROR('1. Production by country {year}'!I411/'2. Crop area by country {year}'!I411)," ",'1. Production by country {year}'!I411/'2. Crop area by country {year}'!I411)</f>
        <v>0.74079511914052898</v>
      </c>
      <c r="J411" s="59">
        <f>IF(ISERROR('1. Production by country {year}'!J411/'2. Crop area by country {year}'!J411)," ",'1. Production by country {year}'!J411/'2. Crop area by country {year}'!J411)</f>
        <v>0.8970313562677007</v>
      </c>
      <c r="K411" s="59">
        <f>IF(ISERROR('1. Production by country {year}'!K411/'2. Crop area by country {year}'!K411)," ",'1. Production by country {year}'!K411/'2. Crop area by country {year}'!K411)</f>
        <v>0.79374323773007183</v>
      </c>
      <c r="AC411" s="3"/>
    </row>
    <row r="412" spans="1:29">
      <c r="A412" s="58" t="s">
        <v>51</v>
      </c>
      <c r="B412" s="58">
        <v>133</v>
      </c>
      <c r="C412" s="58" t="s">
        <v>19</v>
      </c>
      <c r="D412" s="58">
        <v>197</v>
      </c>
      <c r="E412" s="58" t="s">
        <v>107</v>
      </c>
      <c r="F412" s="58"/>
      <c r="G412" s="59" t="str">
        <f>IF(ISERROR('1. Production by country {year}'!G412/'2. Crop area by country {year}'!G412)," ",'1. Production by country {year}'!G412/'2. Crop area by country {year}'!G412)</f>
        <v xml:space="preserve"> </v>
      </c>
      <c r="H412" s="59" t="str">
        <f>IF(ISERROR('1. Production by country {year}'!H412/'2. Crop area by country {year}'!H412)," ",'1. Production by country {year}'!H412/'2. Crop area by country {year}'!H412)</f>
        <v xml:space="preserve"> </v>
      </c>
      <c r="I412" s="59" t="str">
        <f>IF(ISERROR('1. Production by country {year}'!I412/'2. Crop area by country {year}'!I412)," ",'1. Production by country {year}'!I412/'2. Crop area by country {year}'!I412)</f>
        <v xml:space="preserve"> </v>
      </c>
      <c r="J412" s="59" t="str">
        <f>IF(ISERROR('1. Production by country {year}'!J412/'2. Crop area by country {year}'!J412)," ",'1. Production by country {year}'!J412/'2. Crop area by country {year}'!J412)</f>
        <v xml:space="preserve"> </v>
      </c>
      <c r="K412" s="59" t="str">
        <f>IF(ISERROR('1. Production by country {year}'!K412/'2. Crop area by country {year}'!K412)," ",'1. Production by country {year}'!K412/'2. Crop area by country {year}'!K412)</f>
        <v xml:space="preserve"> </v>
      </c>
      <c r="AC412" s="3"/>
    </row>
    <row r="413" spans="1:29">
      <c r="A413" s="58" t="s">
        <v>51</v>
      </c>
      <c r="B413" s="58">
        <v>133</v>
      </c>
      <c r="C413" s="58" t="s">
        <v>20</v>
      </c>
      <c r="D413" s="58">
        <v>489</v>
      </c>
      <c r="E413" s="58" t="s">
        <v>107</v>
      </c>
      <c r="F413" s="58"/>
      <c r="G413" s="59" t="str">
        <f>IF(ISERROR('1. Production by country {year}'!G413/'2. Crop area by country {year}'!G413)," ",'1. Production by country {year}'!G413/'2. Crop area by country {year}'!G413)</f>
        <v xml:space="preserve"> </v>
      </c>
      <c r="H413" s="59" t="str">
        <f>IF(ISERROR('1. Production by country {year}'!H413/'2. Crop area by country {year}'!H413)," ",'1. Production by country {year}'!H413/'2. Crop area by country {year}'!H413)</f>
        <v xml:space="preserve"> </v>
      </c>
      <c r="I413" s="59" t="str">
        <f>IF(ISERROR('1. Production by country {year}'!I413/'2. Crop area by country {year}'!I413)," ",'1. Production by country {year}'!I413/'2. Crop area by country {year}'!I413)</f>
        <v xml:space="preserve"> </v>
      </c>
      <c r="J413" s="59" t="str">
        <f>IF(ISERROR('1. Production by country {year}'!J413/'2. Crop area by country {year}'!J413)," ",'1. Production by country {year}'!J413/'2. Crop area by country {year}'!J413)</f>
        <v xml:space="preserve"> </v>
      </c>
      <c r="K413" s="59" t="str">
        <f>IF(ISERROR('1. Production by country {year}'!K413/'2. Crop area by country {year}'!K413)," ",'1. Production by country {year}'!K413/'2. Crop area by country {year}'!K413)</f>
        <v xml:space="preserve"> </v>
      </c>
      <c r="AC413" s="3"/>
    </row>
    <row r="414" spans="1:29">
      <c r="A414" s="58" t="s">
        <v>51</v>
      </c>
      <c r="B414" s="58">
        <v>133</v>
      </c>
      <c r="C414" s="58" t="s">
        <v>21</v>
      </c>
      <c r="D414" s="58">
        <v>27</v>
      </c>
      <c r="E414" s="58" t="s">
        <v>107</v>
      </c>
      <c r="F414" s="58"/>
      <c r="G414" s="59">
        <f>IF(ISERROR('1. Production by country {year}'!G414/'2. Crop area by country {year}'!G414)," ",'1. Production by country {year}'!G414/'2. Crop area by country {year}'!G414)</f>
        <v>2.2844697033739672</v>
      </c>
      <c r="H414" s="59">
        <f>IF(ISERROR('1. Production by country {year}'!H414/'2. Crop area by country {year}'!H414)," ",'1. Production by country {year}'!H414/'2. Crop area by country {year}'!H414)</f>
        <v>2.5533984348483818</v>
      </c>
      <c r="I414" s="59">
        <f>IF(ISERROR('1. Production by country {year}'!I414/'2. Crop area by country {year}'!I414)," ",'1. Production by country {year}'!I414/'2. Crop area by country {year}'!I414)</f>
        <v>2.7621067244410762</v>
      </c>
      <c r="J414" s="59">
        <f>IF(ISERROR('1. Production by country {year}'!J414/'2. Crop area by country {year}'!J414)," ",'1. Production by country {year}'!J414/'2. Crop area by country {year}'!J414)</f>
        <v>3.3659501981133642</v>
      </c>
      <c r="K414" s="59">
        <f>IF(ISERROR('1. Production by country {year}'!K414/'2. Crop area by country {year}'!K414)," ",'1. Production by country {year}'!K414/'2. Crop area by country {year}'!K414)</f>
        <v>2.7665421464047859</v>
      </c>
      <c r="AC414" s="3"/>
    </row>
    <row r="415" spans="1:29">
      <c r="A415" s="58" t="s">
        <v>51</v>
      </c>
      <c r="B415" s="58">
        <v>133</v>
      </c>
      <c r="C415" s="58" t="s">
        <v>22</v>
      </c>
      <c r="D415" s="58">
        <v>83</v>
      </c>
      <c r="E415" s="58" t="s">
        <v>107</v>
      </c>
      <c r="F415" s="58"/>
      <c r="G415" s="59">
        <f>IF(ISERROR('1. Production by country {year}'!G415/'2. Crop area by country {year}'!G415)," ",'1. Production by country {year}'!G415/'2. Crop area by country {year}'!G415)</f>
        <v>0.84540536327623184</v>
      </c>
      <c r="H415" s="59">
        <f>IF(ISERROR('1. Production by country {year}'!H415/'2. Crop area by country {year}'!H415)," ",'1. Production by country {year}'!H415/'2. Crop area by country {year}'!H415)</f>
        <v>0.83929827392746115</v>
      </c>
      <c r="I415" s="59">
        <f>IF(ISERROR('1. Production by country {year}'!I415/'2. Crop area by country {year}'!I415)," ",'1. Production by country {year}'!I415/'2. Crop area by country {year}'!I415)</f>
        <v>0.82622880749630356</v>
      </c>
      <c r="J415" s="59">
        <f>IF(ISERROR('1. Production by country {year}'!J415/'2. Crop area by country {year}'!J415)," ",'1. Production by country {year}'!J415/'2. Crop area by country {year}'!J415)</f>
        <v>1.0365360067406999</v>
      </c>
      <c r="K415" s="59">
        <f>IF(ISERROR('1. Production by country {year}'!K415/'2. Crop area by country {year}'!K415)," ",'1. Production by country {year}'!K415/'2. Crop area by country {year}'!K415)</f>
        <v>0.88893333376085915</v>
      </c>
      <c r="AC415" s="3"/>
    </row>
    <row r="416" spans="1:29">
      <c r="A416" s="58" t="s">
        <v>51</v>
      </c>
      <c r="B416" s="58">
        <v>133</v>
      </c>
      <c r="C416" s="58" t="s">
        <v>23</v>
      </c>
      <c r="D416" s="58">
        <v>122</v>
      </c>
      <c r="E416" s="58" t="s">
        <v>107</v>
      </c>
      <c r="F416" s="58"/>
      <c r="G416" s="59">
        <f>IF(ISERROR('1. Production by country {year}'!G416/'2. Crop area by country {year}'!G416)," ",'1. Production by country {year}'!G416/'2. Crop area by country {year}'!G416)</f>
        <v>15.966538738306548</v>
      </c>
      <c r="H416" s="59">
        <f>IF(ISERROR('1. Production by country {year}'!H416/'2. Crop area by country {year}'!H416)," ",'1. Production by country {year}'!H416/'2. Crop area by country {year}'!H416)</f>
        <v>18.651579159122914</v>
      </c>
      <c r="I416" s="59">
        <f>IF(ISERROR('1. Production by country {year}'!I416/'2. Crop area by country {year}'!I416)," ",'1. Production by country {year}'!I416/'2. Crop area by country {year}'!I416)</f>
        <v>19.060210129310345</v>
      </c>
      <c r="J416" s="59">
        <f>IF(ISERROR('1. Production by country {year}'!J416/'2. Crop area by country {year}'!J416)," ",'1. Production by country {year}'!J416/'2. Crop area by country {year}'!J416)</f>
        <v>19.333333333333332</v>
      </c>
      <c r="K416" s="59">
        <f>IF(ISERROR('1. Production by country {year}'!K416/'2. Crop area by country {year}'!K416)," ",'1. Production by country {year}'!K416/'2. Crop area by country {year}'!K416)</f>
        <v>18.52495428856383</v>
      </c>
      <c r="AC416" s="3"/>
    </row>
    <row r="417" spans="1:29">
      <c r="A417" s="58" t="s">
        <v>51</v>
      </c>
      <c r="B417" s="58">
        <v>133</v>
      </c>
      <c r="C417" s="58" t="s">
        <v>24</v>
      </c>
      <c r="D417" s="58">
        <v>15</v>
      </c>
      <c r="E417" s="58" t="s">
        <v>107</v>
      </c>
      <c r="F417" s="58"/>
      <c r="G417" s="59">
        <f>IF(ISERROR('1. Production by country {year}'!G417/'2. Crop area by country {year}'!G417)," ",'1. Production by country {year}'!G417/'2. Crop area by country {year}'!G417)</f>
        <v>2.2000915750915753</v>
      </c>
      <c r="H417" s="59">
        <f>IF(ISERROR('1. Production by country {year}'!H417/'2. Crop area by country {year}'!H417)," ",'1. Production by country {year}'!H417/'2. Crop area by country {year}'!H417)</f>
        <v>2.422913719943423</v>
      </c>
      <c r="I417" s="59">
        <f>IF(ISERROR('1. Production by country {year}'!I417/'2. Crop area by country {year}'!I417)," ",'1. Production by country {year}'!I417/'2. Crop area by country {year}'!I417)</f>
        <v>2.5029154518950438</v>
      </c>
      <c r="J417" s="59">
        <f>IF(ISERROR('1. Production by country {year}'!J417/'2. Crop area by country {year}'!J417)," ",'1. Production by country {year}'!J417/'2. Crop area by country {year}'!J417)</f>
        <v>2.4315906562847607</v>
      </c>
      <c r="K417" s="59">
        <f>IF(ISERROR('1. Production by country {year}'!K417/'2. Crop area by country {year}'!K417)," ",'1. Production by country {year}'!K417/'2. Crop area by country {year}'!K417)</f>
        <v>2.4115381970707559</v>
      </c>
      <c r="AC417" s="3"/>
    </row>
    <row r="418" spans="1:29">
      <c r="A418" s="58" t="s">
        <v>51</v>
      </c>
      <c r="B418" s="58">
        <v>133</v>
      </c>
      <c r="C418" s="58" t="s">
        <v>25</v>
      </c>
      <c r="D418" s="58">
        <v>137</v>
      </c>
      <c r="E418" s="58" t="s">
        <v>107</v>
      </c>
      <c r="F418" s="58"/>
      <c r="G418" s="59">
        <f>IF(ISERROR('1. Production by country {year}'!G418/'2. Crop area by country {year}'!G418)," ",'1. Production by country {year}'!G418/'2. Crop area by country {year}'!G418)</f>
        <v>16.591730368311328</v>
      </c>
      <c r="H418" s="59">
        <f>IF(ISERROR('1. Production by country {year}'!H418/'2. Crop area by country {year}'!H418)," ",'1. Production by country {year}'!H418/'2. Crop area by country {year}'!H418)</f>
        <v>25</v>
      </c>
      <c r="I418" s="59">
        <f>IF(ISERROR('1. Production by country {year}'!I418/'2. Crop area by country {year}'!I418)," ",'1. Production by country {year}'!I418/'2. Crop area by country {year}'!I418)</f>
        <v>24.994138335287222</v>
      </c>
      <c r="J418" s="59">
        <f>IF(ISERROR('1. Production by country {year}'!J418/'2. Crop area by country {year}'!J418)," ",'1. Production by country {year}'!J418/'2. Crop area by country {year}'!J418)</f>
        <v>25.714285714285715</v>
      </c>
      <c r="K418" s="59">
        <f>IF(ISERROR('1. Production by country {year}'!K418/'2. Crop area by country {year}'!K418)," ",'1. Production by country {year}'!K418/'2. Crop area by country {year}'!K418)</f>
        <v>23.316356589147286</v>
      </c>
      <c r="AC418" s="3"/>
    </row>
    <row r="419" spans="1:29">
      <c r="A419" s="58" t="s">
        <v>52</v>
      </c>
      <c r="B419" s="58">
        <v>136</v>
      </c>
      <c r="C419" s="58" t="s">
        <v>7</v>
      </c>
      <c r="D419" s="58">
        <v>486</v>
      </c>
      <c r="E419" s="58" t="s">
        <v>107</v>
      </c>
      <c r="F419" s="58"/>
      <c r="G419" s="59" t="str">
        <f>IF(ISERROR('1. Production by country {year}'!G419/'2. Crop area by country {year}'!G419)," ",'1. Production by country {year}'!G419/'2. Crop area by country {year}'!G419)</f>
        <v xml:space="preserve"> </v>
      </c>
      <c r="H419" s="59" t="str">
        <f>IF(ISERROR('1. Production by country {year}'!H419/'2. Crop area by country {year}'!H419)," ",'1. Production by country {year}'!H419/'2. Crop area by country {year}'!H419)</f>
        <v xml:space="preserve"> </v>
      </c>
      <c r="I419" s="59" t="str">
        <f>IF(ISERROR('1. Production by country {year}'!I419/'2. Crop area by country {year}'!I419)," ",'1. Production by country {year}'!I419/'2. Crop area by country {year}'!I419)</f>
        <v xml:space="preserve"> </v>
      </c>
      <c r="J419" s="59" t="str">
        <f>IF(ISERROR('1. Production by country {year}'!J419/'2. Crop area by country {year}'!J419)," ",'1. Production by country {year}'!J419/'2. Crop area by country {year}'!J419)</f>
        <v xml:space="preserve"> </v>
      </c>
      <c r="K419" s="59" t="str">
        <f>IF(ISERROR('1. Production by country {year}'!K419/'2. Crop area by country {year}'!K419)," ",'1. Production by country {year}'!K419/'2. Crop area by country {year}'!K419)</f>
        <v xml:space="preserve"> </v>
      </c>
      <c r="AC419" s="3"/>
    </row>
    <row r="420" spans="1:29">
      <c r="A420" s="58" t="s">
        <v>52</v>
      </c>
      <c r="B420" s="58">
        <v>136</v>
      </c>
      <c r="C420" s="58" t="s">
        <v>10</v>
      </c>
      <c r="D420" s="58">
        <v>176</v>
      </c>
      <c r="E420" s="58" t="s">
        <v>107</v>
      </c>
      <c r="F420" s="58"/>
      <c r="G420" s="59">
        <f>IF(ISERROR('1. Production by country {year}'!G420/'2. Crop area by country {year}'!G420)," ",'1. Production by country {year}'!G420/'2. Crop area by country {year}'!G420)</f>
        <v>1</v>
      </c>
      <c r="H420" s="59">
        <f>IF(ISERROR('1. Production by country {year}'!H420/'2. Crop area by country {year}'!H420)," ",'1. Production by country {year}'!H420/'2. Crop area by country {year}'!H420)</f>
        <v>0.99</v>
      </c>
      <c r="I420" s="59">
        <f>IF(ISERROR('1. Production by country {year}'!I420/'2. Crop area by country {year}'!I420)," ",'1. Production by country {year}'!I420/'2. Crop area by country {year}'!I420)</f>
        <v>0.99</v>
      </c>
      <c r="J420" s="59">
        <f>IF(ISERROR('1. Production by country {year}'!J420/'2. Crop area by country {year}'!J420)," ",'1. Production by country {year}'!J420/'2. Crop area by country {year}'!J420)</f>
        <v>0.99</v>
      </c>
      <c r="K420" s="59">
        <f>IF(ISERROR('1. Production by country {year}'!K420/'2. Crop area by country {year}'!K420)," ",'1. Production by country {year}'!K420/'2. Crop area by country {year}'!K420)</f>
        <v>0.99250000000000005</v>
      </c>
      <c r="AC420" s="3"/>
    </row>
    <row r="421" spans="1:29">
      <c r="A421" s="58" t="s">
        <v>52</v>
      </c>
      <c r="B421" s="58">
        <v>136</v>
      </c>
      <c r="C421" s="58" t="s">
        <v>12</v>
      </c>
      <c r="D421" s="58">
        <v>125</v>
      </c>
      <c r="E421" s="58" t="s">
        <v>107</v>
      </c>
      <c r="F421" s="58"/>
      <c r="G421" s="59" t="str">
        <f>IF(ISERROR('1. Production by country {year}'!G421/'2. Crop area by country {year}'!G421)," ",'1. Production by country {year}'!G421/'2. Crop area by country {year}'!G421)</f>
        <v xml:space="preserve"> </v>
      </c>
      <c r="H421" s="59" t="str">
        <f>IF(ISERROR('1. Production by country {year}'!H421/'2. Crop area by country {year}'!H421)," ",'1. Production by country {year}'!H421/'2. Crop area by country {year}'!H421)</f>
        <v xml:space="preserve"> </v>
      </c>
      <c r="I421" s="59" t="str">
        <f>IF(ISERROR('1. Production by country {year}'!I421/'2. Crop area by country {year}'!I421)," ",'1. Production by country {year}'!I421/'2. Crop area by country {year}'!I421)</f>
        <v xml:space="preserve"> </v>
      </c>
      <c r="J421" s="59" t="str">
        <f>IF(ISERROR('1. Production by country {year}'!J421/'2. Crop area by country {year}'!J421)," ",'1. Production by country {year}'!J421/'2. Crop area by country {year}'!J421)</f>
        <v xml:space="preserve"> </v>
      </c>
      <c r="K421" s="59" t="str">
        <f>IF(ISERROR('1. Production by country {year}'!K421/'2. Crop area by country {year}'!K421)," ",'1. Production by country {year}'!K421/'2. Crop area by country {year}'!K421)</f>
        <v xml:space="preserve"> </v>
      </c>
      <c r="AC421" s="3"/>
    </row>
    <row r="422" spans="1:29">
      <c r="A422" s="58" t="s">
        <v>52</v>
      </c>
      <c r="B422" s="58">
        <v>136</v>
      </c>
      <c r="C422" s="58" t="s">
        <v>13</v>
      </c>
      <c r="D422" s="58">
        <v>191</v>
      </c>
      <c r="E422" s="58" t="s">
        <v>107</v>
      </c>
      <c r="F422" s="58"/>
      <c r="G422" s="59" t="str">
        <f>IF(ISERROR('1. Production by country {year}'!G422/'2. Crop area by country {year}'!G422)," ",'1. Production by country {year}'!G422/'2. Crop area by country {year}'!G422)</f>
        <v xml:space="preserve"> </v>
      </c>
      <c r="H422" s="59" t="str">
        <f>IF(ISERROR('1. Production by country {year}'!H422/'2. Crop area by country {year}'!H422)," ",'1. Production by country {year}'!H422/'2. Crop area by country {year}'!H422)</f>
        <v xml:space="preserve"> </v>
      </c>
      <c r="I422" s="59" t="str">
        <f>IF(ISERROR('1. Production by country {year}'!I422/'2. Crop area by country {year}'!I422)," ",'1. Production by country {year}'!I422/'2. Crop area by country {year}'!I422)</f>
        <v xml:space="preserve"> </v>
      </c>
      <c r="J422" s="59" t="str">
        <f>IF(ISERROR('1. Production by country {year}'!J422/'2. Crop area by country {year}'!J422)," ",'1. Production by country {year}'!J422/'2. Crop area by country {year}'!J422)</f>
        <v xml:space="preserve"> </v>
      </c>
      <c r="K422" s="59" t="str">
        <f>IF(ISERROR('1. Production by country {year}'!K422/'2. Crop area by country {year}'!K422)," ",'1. Production by country {year}'!K422/'2. Crop area by country {year}'!K422)</f>
        <v xml:space="preserve"> </v>
      </c>
      <c r="AC422" s="3"/>
    </row>
    <row r="423" spans="1:29">
      <c r="A423" s="58" t="s">
        <v>52</v>
      </c>
      <c r="B423" s="58">
        <v>136</v>
      </c>
      <c r="C423" s="58" t="s">
        <v>14</v>
      </c>
      <c r="D423" s="58">
        <v>195</v>
      </c>
      <c r="E423" s="58" t="s">
        <v>107</v>
      </c>
      <c r="F423" s="58"/>
      <c r="G423" s="59">
        <f>IF(ISERROR('1. Production by country {year}'!G423/'2. Crop area by country {year}'!G423)," ",'1. Production by country {year}'!G423/'2. Crop area by country {year}'!G423)</f>
        <v>0.34782608695652173</v>
      </c>
      <c r="H423" s="59">
        <f>IF(ISERROR('1. Production by country {year}'!H423/'2. Crop area by country {year}'!H423)," ",'1. Production by country {year}'!H423/'2. Crop area by country {year}'!H423)</f>
        <v>0.34782608695652173</v>
      </c>
      <c r="I423" s="59">
        <f>IF(ISERROR('1. Production by country {year}'!I423/'2. Crop area by country {year}'!I423)," ",'1. Production by country {year}'!I423/'2. Crop area by country {year}'!I423)</f>
        <v>0.34782608695652173</v>
      </c>
      <c r="J423" s="59">
        <f>IF(ISERROR('1. Production by country {year}'!J423/'2. Crop area by country {year}'!J423)," ",'1. Production by country {year}'!J423/'2. Crop area by country {year}'!J423)</f>
        <v>0.34782608695652173</v>
      </c>
      <c r="K423" s="59">
        <f>IF(ISERROR('1. Production by country {year}'!K423/'2. Crop area by country {year}'!K423)," ",'1. Production by country {year}'!K423/'2. Crop area by country {year}'!K423)</f>
        <v>0.34782608695652173</v>
      </c>
      <c r="AC423" s="3"/>
    </row>
    <row r="424" spans="1:29">
      <c r="A424" s="58" t="s">
        <v>52</v>
      </c>
      <c r="B424" s="58">
        <v>136</v>
      </c>
      <c r="C424" s="58" t="s">
        <v>15</v>
      </c>
      <c r="D424" s="58">
        <v>242</v>
      </c>
      <c r="E424" s="58" t="s">
        <v>107</v>
      </c>
      <c r="F424" s="58"/>
      <c r="G424" s="59">
        <f>IF(ISERROR('1. Production by country {year}'!G424/'2. Crop area by country {year}'!G424)," ",'1. Production by country {year}'!G424/'2. Crop area by country {year}'!G424)</f>
        <v>0.8</v>
      </c>
      <c r="H424" s="59">
        <f>IF(ISERROR('1. Production by country {year}'!H424/'2. Crop area by country {year}'!H424)," ",'1. Production by country {year}'!H424/'2. Crop area by country {year}'!H424)</f>
        <v>0.8</v>
      </c>
      <c r="I424" s="59">
        <f>IF(ISERROR('1. Production by country {year}'!I424/'2. Crop area by country {year}'!I424)," ",'1. Production by country {year}'!I424/'2. Crop area by country {year}'!I424)</f>
        <v>0.8</v>
      </c>
      <c r="J424" s="59">
        <f>IF(ISERROR('1. Production by country {year}'!J424/'2. Crop area by country {year}'!J424)," ",'1. Production by country {year}'!J424/'2. Crop area by country {year}'!J424)</f>
        <v>0.8</v>
      </c>
      <c r="K424" s="59">
        <f>IF(ISERROR('1. Production by country {year}'!K424/'2. Crop area by country {year}'!K424)," ",'1. Production by country {year}'!K424/'2. Crop area by country {year}'!K424)</f>
        <v>0.8</v>
      </c>
      <c r="AC424" s="3"/>
    </row>
    <row r="425" spans="1:29">
      <c r="A425" s="58" t="s">
        <v>52</v>
      </c>
      <c r="B425" s="58">
        <v>136</v>
      </c>
      <c r="C425" s="58" t="s">
        <v>16</v>
      </c>
      <c r="D425" s="58">
        <v>201</v>
      </c>
      <c r="E425" s="58" t="s">
        <v>107</v>
      </c>
      <c r="F425" s="58"/>
      <c r="G425" s="59" t="str">
        <f>IF(ISERROR('1. Production by country {year}'!G425/'2. Crop area by country {year}'!G425)," ",'1. Production by country {year}'!G425/'2. Crop area by country {year}'!G425)</f>
        <v xml:space="preserve"> </v>
      </c>
      <c r="H425" s="59" t="str">
        <f>IF(ISERROR('1. Production by country {year}'!H425/'2. Crop area by country {year}'!H425)," ",'1. Production by country {year}'!H425/'2. Crop area by country {year}'!H425)</f>
        <v xml:space="preserve"> </v>
      </c>
      <c r="I425" s="59" t="str">
        <f>IF(ISERROR('1. Production by country {year}'!I425/'2. Crop area by country {year}'!I425)," ",'1. Production by country {year}'!I425/'2. Crop area by country {year}'!I425)</f>
        <v xml:space="preserve"> </v>
      </c>
      <c r="J425" s="59" t="str">
        <f>IF(ISERROR('1. Production by country {year}'!J425/'2. Crop area by country {year}'!J425)," ",'1. Production by country {year}'!J425/'2. Crop area by country {year}'!J425)</f>
        <v xml:space="preserve"> </v>
      </c>
      <c r="K425" s="59" t="str">
        <f>IF(ISERROR('1. Production by country {year}'!K425/'2. Crop area by country {year}'!K425)," ",'1. Production by country {year}'!K425/'2. Crop area by country {year}'!K425)</f>
        <v xml:space="preserve"> </v>
      </c>
      <c r="AC425" s="3"/>
    </row>
    <row r="426" spans="1:29">
      <c r="A426" s="58" t="s">
        <v>52</v>
      </c>
      <c r="B426" s="58">
        <v>136</v>
      </c>
      <c r="C426" s="58" t="s">
        <v>17</v>
      </c>
      <c r="D426" s="58">
        <v>56</v>
      </c>
      <c r="E426" s="58" t="s">
        <v>107</v>
      </c>
      <c r="F426" s="58"/>
      <c r="G426" s="59">
        <f>IF(ISERROR('1. Production by country {year}'!G426/'2. Crop area by country {year}'!G426)," ",'1. Production by country {year}'!G426/'2. Crop area by country {year}'!G426)</f>
        <v>0.81559999999999999</v>
      </c>
      <c r="H426" s="59">
        <f>IF(ISERROR('1. Production by country {year}'!H426/'2. Crop area by country {year}'!H426)," ",'1. Production by country {year}'!H426/'2. Crop area by country {year}'!H426)</f>
        <v>0.49748165203626421</v>
      </c>
      <c r="I426" s="59">
        <f>IF(ISERROR('1. Production by country {year}'!I426/'2. Crop area by country {year}'!I426)," ",'1. Production by country {year}'!I426/'2. Crop area by country {year}'!I426)</f>
        <v>0.71157153042821797</v>
      </c>
      <c r="J426" s="59">
        <f>IF(ISERROR('1. Production by country {year}'!J426/'2. Crop area by country {year}'!J426)," ",'1. Production by country {year}'!J426/'2. Crop area by country {year}'!J426)</f>
        <v>0.70591726782942199</v>
      </c>
      <c r="K426" s="59">
        <f>IF(ISERROR('1. Production by country {year}'!K426/'2. Crop area by country {year}'!K426)," ",'1. Production by country {year}'!K426/'2. Crop area by country {year}'!K426)</f>
        <v>0.64871714315635143</v>
      </c>
      <c r="AC426" s="3"/>
    </row>
    <row r="427" spans="1:29">
      <c r="A427" s="58" t="s">
        <v>52</v>
      </c>
      <c r="B427" s="58">
        <v>136</v>
      </c>
      <c r="C427" s="58" t="s">
        <v>18</v>
      </c>
      <c r="D427" s="58">
        <v>79</v>
      </c>
      <c r="E427" s="58" t="s">
        <v>107</v>
      </c>
      <c r="F427" s="58"/>
      <c r="G427" s="59">
        <f>IF(ISERROR('1. Production by country {year}'!G427/'2. Crop area by country {year}'!G427)," ",'1. Production by country {year}'!G427/'2. Crop area by country {year}'!G427)</f>
        <v>0.39835787089467722</v>
      </c>
      <c r="H427" s="59">
        <f>IF(ISERROR('1. Production by country {year}'!H427/'2. Crop area by country {year}'!H427)," ",'1. Production by country {year}'!H427/'2. Crop area by country {year}'!H427)</f>
        <v>0.26280895300731938</v>
      </c>
      <c r="I427" s="59">
        <f>IF(ISERROR('1. Production by country {year}'!I427/'2. Crop area by country {year}'!I427)," ",'1. Production by country {year}'!I427/'2. Crop area by country {year}'!I427)</f>
        <v>0.10117542972699696</v>
      </c>
      <c r="J427" s="59">
        <f>IF(ISERROR('1. Production by country {year}'!J427/'2. Crop area by country {year}'!J427)," ",'1. Production by country {year}'!J427/'2. Crop area by country {year}'!J427)</f>
        <v>0.20003451846738005</v>
      </c>
      <c r="K427" s="59">
        <f>IF(ISERROR('1. Production by country {year}'!K427/'2. Crop area by country {year}'!K427)," ",'1. Production by country {year}'!K427/'2. Crop area by country {year}'!K427)</f>
        <v>0.23029439696106363</v>
      </c>
      <c r="AC427" s="3"/>
    </row>
    <row r="428" spans="1:29">
      <c r="A428" s="58" t="s">
        <v>52</v>
      </c>
      <c r="B428" s="58">
        <v>136</v>
      </c>
      <c r="C428" s="58" t="s">
        <v>19</v>
      </c>
      <c r="D428" s="58">
        <v>197</v>
      </c>
      <c r="E428" s="58" t="s">
        <v>107</v>
      </c>
      <c r="F428" s="58"/>
      <c r="G428" s="59" t="str">
        <f>IF(ISERROR('1. Production by country {year}'!G428/'2. Crop area by country {year}'!G428)," ",'1. Production by country {year}'!G428/'2. Crop area by country {year}'!G428)</f>
        <v xml:space="preserve"> </v>
      </c>
      <c r="H428" s="59" t="str">
        <f>IF(ISERROR('1. Production by country {year}'!H428/'2. Crop area by country {year}'!H428)," ",'1. Production by country {year}'!H428/'2. Crop area by country {year}'!H428)</f>
        <v xml:space="preserve"> </v>
      </c>
      <c r="I428" s="59" t="str">
        <f>IF(ISERROR('1. Production by country {year}'!I428/'2. Crop area by country {year}'!I428)," ",'1. Production by country {year}'!I428/'2. Crop area by country {year}'!I428)</f>
        <v xml:space="preserve"> </v>
      </c>
      <c r="J428" s="59" t="str">
        <f>IF(ISERROR('1. Production by country {year}'!J428/'2. Crop area by country {year}'!J428)," ",'1. Production by country {year}'!J428/'2. Crop area by country {year}'!J428)</f>
        <v xml:space="preserve"> </v>
      </c>
      <c r="K428" s="59" t="str">
        <f>IF(ISERROR('1. Production by country {year}'!K428/'2. Crop area by country {year}'!K428)," ",'1. Production by country {year}'!K428/'2. Crop area by country {year}'!K428)</f>
        <v xml:space="preserve"> </v>
      </c>
      <c r="AC428" s="3"/>
    </row>
    <row r="429" spans="1:29">
      <c r="A429" s="58" t="s">
        <v>52</v>
      </c>
      <c r="B429" s="58">
        <v>136</v>
      </c>
      <c r="C429" s="58" t="s">
        <v>20</v>
      </c>
      <c r="D429" s="58">
        <v>489</v>
      </c>
      <c r="E429" s="58" t="s">
        <v>107</v>
      </c>
      <c r="F429" s="58"/>
      <c r="G429" s="59" t="str">
        <f>IF(ISERROR('1. Production by country {year}'!G429/'2. Crop area by country {year}'!G429)," ",'1. Production by country {year}'!G429/'2. Crop area by country {year}'!G429)</f>
        <v xml:space="preserve"> </v>
      </c>
      <c r="H429" s="59" t="str">
        <f>IF(ISERROR('1. Production by country {year}'!H429/'2. Crop area by country {year}'!H429)," ",'1. Production by country {year}'!H429/'2. Crop area by country {year}'!H429)</f>
        <v xml:space="preserve"> </v>
      </c>
      <c r="I429" s="59" t="str">
        <f>IF(ISERROR('1. Production by country {year}'!I429/'2. Crop area by country {year}'!I429)," ",'1. Production by country {year}'!I429/'2. Crop area by country {year}'!I429)</f>
        <v xml:space="preserve"> </v>
      </c>
      <c r="J429" s="59" t="str">
        <f>IF(ISERROR('1. Production by country {year}'!J429/'2. Crop area by country {year}'!J429)," ",'1. Production by country {year}'!J429/'2. Crop area by country {year}'!J429)</f>
        <v xml:space="preserve"> </v>
      </c>
      <c r="K429" s="59" t="str">
        <f>IF(ISERROR('1. Production by country {year}'!K429/'2. Crop area by country {year}'!K429)," ",'1. Production by country {year}'!K429/'2. Crop area by country {year}'!K429)</f>
        <v xml:space="preserve"> </v>
      </c>
      <c r="AC429" s="3"/>
    </row>
    <row r="430" spans="1:29">
      <c r="A430" s="58" t="s">
        <v>52</v>
      </c>
      <c r="B430" s="58">
        <v>136</v>
      </c>
      <c r="C430" s="58" t="s">
        <v>21</v>
      </c>
      <c r="D430" s="58">
        <v>27</v>
      </c>
      <c r="E430" s="58" t="s">
        <v>107</v>
      </c>
      <c r="F430" s="58"/>
      <c r="G430" s="59">
        <f>IF(ISERROR('1. Production by country {year}'!G430/'2. Crop area by country {year}'!G430)," ",'1. Production by country {year}'!G430/'2. Crop area by country {year}'!G430)</f>
        <v>3.8918918918918921</v>
      </c>
      <c r="H430" s="59">
        <f>IF(ISERROR('1. Production by country {year}'!H430/'2. Crop area by country {year}'!H430)," ",'1. Production by country {year}'!H430/'2. Crop area by country {year}'!H430)</f>
        <v>4.480890302066773</v>
      </c>
      <c r="I430" s="59">
        <f>IF(ISERROR('1. Production by country {year}'!I430/'2. Crop area by country {year}'!I430)," ",'1. Production by country {year}'!I430/'2. Crop area by country {year}'!I430)</f>
        <v>4.7221264367816094</v>
      </c>
      <c r="J430" s="59">
        <f>IF(ISERROR('1. Production by country {year}'!J430/'2. Crop area by country {year}'!J430)," ",'1. Production by country {year}'!J430/'2. Crop area by country {year}'!J430)</f>
        <v>4.3243684210526316</v>
      </c>
      <c r="K430" s="59">
        <f>IF(ISERROR('1. Production by country {year}'!K430/'2. Crop area by country {year}'!K430)," ",'1. Production by country {year}'!K430/'2. Crop area by country {year}'!K430)</f>
        <v>4.3439292035398234</v>
      </c>
      <c r="AC430" s="3"/>
    </row>
    <row r="431" spans="1:29">
      <c r="A431" s="58" t="s">
        <v>52</v>
      </c>
      <c r="B431" s="58">
        <v>136</v>
      </c>
      <c r="C431" s="58" t="s">
        <v>22</v>
      </c>
      <c r="D431" s="58">
        <v>83</v>
      </c>
      <c r="E431" s="58" t="s">
        <v>107</v>
      </c>
      <c r="F431" s="58"/>
      <c r="G431" s="59">
        <f>IF(ISERROR('1. Production by country {year}'!G431/'2. Crop area by country {year}'!G431)," ",'1. Production by country {year}'!G431/'2. Crop area by country {year}'!G431)</f>
        <v>0.51563297641030814</v>
      </c>
      <c r="H431" s="59">
        <f>IF(ISERROR('1. Production by country {year}'!H431/'2. Crop area by country {year}'!H431)," ",'1. Production by country {year}'!H431/'2. Crop area by country {year}'!H431)</f>
        <v>0.40371018474604914</v>
      </c>
      <c r="I431" s="59">
        <f>IF(ISERROR('1. Production by country {year}'!I431/'2. Crop area by country {year}'!I431)," ",'1. Production by country {year}'!I431/'2. Crop area by country {year}'!I431)</f>
        <v>0.39763834544438231</v>
      </c>
      <c r="J431" s="59">
        <f>IF(ISERROR('1. Production by country {year}'!J431/'2. Crop area by country {year}'!J431)," ",'1. Production by country {year}'!J431/'2. Crop area by country {year}'!J431)</f>
        <v>0.43947608925582493</v>
      </c>
      <c r="K431" s="59">
        <f>IF(ISERROR('1. Production by country {year}'!K431/'2. Crop area by country {year}'!K431)," ",'1. Production by country {year}'!K431/'2. Crop area by country {year}'!K431)</f>
        <v>0.43559680215287705</v>
      </c>
      <c r="AC431" s="3"/>
    </row>
    <row r="432" spans="1:29">
      <c r="A432" s="58" t="s">
        <v>52</v>
      </c>
      <c r="B432" s="58">
        <v>136</v>
      </c>
      <c r="C432" s="58" t="s">
        <v>23</v>
      </c>
      <c r="D432" s="58">
        <v>122</v>
      </c>
      <c r="E432" s="58" t="s">
        <v>107</v>
      </c>
      <c r="F432" s="58"/>
      <c r="G432" s="59">
        <f>IF(ISERROR('1. Production by country {year}'!G432/'2. Crop area by country {year}'!G432)," ",'1. Production by country {year}'!G432/'2. Crop area by country {year}'!G432)</f>
        <v>1</v>
      </c>
      <c r="H432" s="59">
        <f>IF(ISERROR('1. Production by country {year}'!H432/'2. Crop area by country {year}'!H432)," ",'1. Production by country {year}'!H432/'2. Crop area by country {year}'!H432)</f>
        <v>1</v>
      </c>
      <c r="I432" s="59">
        <f>IF(ISERROR('1. Production by country {year}'!I432/'2. Crop area by country {year}'!I432)," ",'1. Production by country {year}'!I432/'2. Crop area by country {year}'!I432)</f>
        <v>1</v>
      </c>
      <c r="J432" s="59">
        <f>IF(ISERROR('1. Production by country {year}'!J432/'2. Crop area by country {year}'!J432)," ",'1. Production by country {year}'!J432/'2. Crop area by country {year}'!J432)</f>
        <v>1</v>
      </c>
      <c r="K432" s="59">
        <f>IF(ISERROR('1. Production by country {year}'!K432/'2. Crop area by country {year}'!K432)," ",'1. Production by country {year}'!K432/'2. Crop area by country {year}'!K432)</f>
        <v>1</v>
      </c>
      <c r="AC432" s="3"/>
    </row>
    <row r="433" spans="1:29">
      <c r="A433" s="58" t="s">
        <v>52</v>
      </c>
      <c r="B433" s="58">
        <v>136</v>
      </c>
      <c r="C433" s="58" t="s">
        <v>24</v>
      </c>
      <c r="D433" s="58">
        <v>15</v>
      </c>
      <c r="E433" s="58" t="s">
        <v>107</v>
      </c>
      <c r="F433" s="58"/>
      <c r="G433" s="59">
        <f>IF(ISERROR('1. Production by country {year}'!G433/'2. Crop area by country {year}'!G433)," ",'1. Production by country {year}'!G433/'2. Crop area by country {year}'!G433)</f>
        <v>1.9133333333333333</v>
      </c>
      <c r="H433" s="59">
        <f>IF(ISERROR('1. Production by country {year}'!H433/'2. Crop area by country {year}'!H433)," ",'1. Production by country {year}'!H433/'2. Crop area by country {year}'!H433)</f>
        <v>2</v>
      </c>
      <c r="I433" s="59">
        <f>IF(ISERROR('1. Production by country {year}'!I433/'2. Crop area by country {year}'!I433)," ",'1. Production by country {year}'!I433/'2. Crop area by country {year}'!I433)</f>
        <v>2</v>
      </c>
      <c r="J433" s="59">
        <f>IF(ISERROR('1. Production by country {year}'!J433/'2. Crop area by country {year}'!J433)," ",'1. Production by country {year}'!J433/'2. Crop area by country {year}'!J433)</f>
        <v>2</v>
      </c>
      <c r="K433" s="59">
        <f>IF(ISERROR('1. Production by country {year}'!K433/'2. Crop area by country {year}'!K433)," ",'1. Production by country {year}'!K433/'2. Crop area by country {year}'!K433)</f>
        <v>1.993157894736842</v>
      </c>
      <c r="AC433" s="3"/>
    </row>
    <row r="434" spans="1:29">
      <c r="A434" s="58" t="s">
        <v>52</v>
      </c>
      <c r="B434" s="58">
        <v>136</v>
      </c>
      <c r="C434" s="58" t="s">
        <v>25</v>
      </c>
      <c r="D434" s="58">
        <v>137</v>
      </c>
      <c r="E434" s="58" t="s">
        <v>107</v>
      </c>
      <c r="F434" s="58"/>
      <c r="G434" s="59">
        <f>IF(ISERROR('1. Production by country {year}'!G434/'2. Crop area by country {year}'!G434)," ",'1. Production by country {year}'!G434/'2. Crop area by country {year}'!G434)</f>
        <v>6.2650602409638552</v>
      </c>
      <c r="H434" s="59">
        <f>IF(ISERROR('1. Production by country {year}'!H434/'2. Crop area by country {year}'!H434)," ",'1. Production by country {year}'!H434/'2. Crop area by country {year}'!H434)</f>
        <v>6.2222222222222223</v>
      </c>
      <c r="I434" s="59">
        <f>IF(ISERROR('1. Production by country {year}'!I434/'2. Crop area by country {year}'!I434)," ",'1. Production by country {year}'!I434/'2. Crop area by country {year}'!I434)</f>
        <v>6.2222222222222223</v>
      </c>
      <c r="J434" s="59">
        <f>IF(ISERROR('1. Production by country {year}'!J434/'2. Crop area by country {year}'!J434)," ",'1. Production by country {year}'!J434/'2. Crop area by country {year}'!J434)</f>
        <v>6.2222222222222223</v>
      </c>
      <c r="K434" s="59">
        <f>IF(ISERROR('1. Production by country {year}'!K434/'2. Crop area by country {year}'!K434)," ",'1. Production by country {year}'!K434/'2. Crop area by country {year}'!K434)</f>
        <v>6.2322946175637393</v>
      </c>
      <c r="AC434" s="3"/>
    </row>
    <row r="435" spans="1:29">
      <c r="A435" s="58" t="s">
        <v>53</v>
      </c>
      <c r="B435" s="58">
        <v>144</v>
      </c>
      <c r="C435" s="58" t="s">
        <v>7</v>
      </c>
      <c r="D435" s="58">
        <v>486</v>
      </c>
      <c r="E435" s="58" t="s">
        <v>107</v>
      </c>
      <c r="F435" s="58"/>
      <c r="G435" s="59">
        <f>IF(ISERROR('1. Production by country {year}'!G435/'2. Crop area by country {year}'!G435)," ",'1. Production by country {year}'!G435/'2. Crop area by country {year}'!G435)</f>
        <v>6.4285714285714288</v>
      </c>
      <c r="H435" s="59">
        <f>IF(ISERROR('1. Production by country {year}'!H435/'2. Crop area by country {year}'!H435)," ",'1. Production by country {year}'!H435/'2. Crop area by country {year}'!H435)</f>
        <v>6.4285714285714288</v>
      </c>
      <c r="I435" s="59">
        <f>IF(ISERROR('1. Production by country {year}'!I435/'2. Crop area by country {year}'!I435)," ",'1. Production by country {year}'!I435/'2. Crop area by country {year}'!I435)</f>
        <v>6.4285714285714288</v>
      </c>
      <c r="J435" s="59">
        <f>IF(ISERROR('1. Production by country {year}'!J435/'2. Crop area by country {year}'!J435)," ",'1. Production by country {year}'!J435/'2. Crop area by country {year}'!J435)</f>
        <v>6.4285714285714288</v>
      </c>
      <c r="K435" s="59">
        <f>IF(ISERROR('1. Production by country {year}'!K435/'2. Crop area by country {year}'!K435)," ",'1. Production by country {year}'!K435/'2. Crop area by country {year}'!K435)</f>
        <v>6.4285714285714288</v>
      </c>
      <c r="AC435" s="3"/>
    </row>
    <row r="436" spans="1:29">
      <c r="A436" s="58" t="s">
        <v>53</v>
      </c>
      <c r="B436" s="58">
        <v>144</v>
      </c>
      <c r="C436" s="58" t="s">
        <v>10</v>
      </c>
      <c r="D436" s="58">
        <v>176</v>
      </c>
      <c r="E436" s="58" t="s">
        <v>107</v>
      </c>
      <c r="F436" s="58"/>
      <c r="G436" s="59" t="str">
        <f>IF(ISERROR('1. Production by country {year}'!G436/'2. Crop area by country {year}'!G436)," ",'1. Production by country {year}'!G436/'2. Crop area by country {year}'!G436)</f>
        <v xml:space="preserve"> </v>
      </c>
      <c r="H436" s="59" t="str">
        <f>IF(ISERROR('1. Production by country {year}'!H436/'2. Crop area by country {year}'!H436)," ",'1. Production by country {year}'!H436/'2. Crop area by country {year}'!H436)</f>
        <v xml:space="preserve"> </v>
      </c>
      <c r="I436" s="59" t="str">
        <f>IF(ISERROR('1. Production by country {year}'!I436/'2. Crop area by country {year}'!I436)," ",'1. Production by country {year}'!I436/'2. Crop area by country {year}'!I436)</f>
        <v xml:space="preserve"> </v>
      </c>
      <c r="J436" s="59" t="str">
        <f>IF(ISERROR('1. Production by country {year}'!J436/'2. Crop area by country {year}'!J436)," ",'1. Production by country {year}'!J436/'2. Crop area by country {year}'!J436)</f>
        <v xml:space="preserve"> </v>
      </c>
      <c r="K436" s="59" t="str">
        <f>IF(ISERROR('1. Production by country {year}'!K436/'2. Crop area by country {year}'!K436)," ",'1. Production by country {year}'!K436/'2. Crop area by country {year}'!K436)</f>
        <v xml:space="preserve"> </v>
      </c>
      <c r="AC436" s="3"/>
    </row>
    <row r="437" spans="1:29">
      <c r="A437" s="58" t="s">
        <v>53</v>
      </c>
      <c r="B437" s="58">
        <v>144</v>
      </c>
      <c r="C437" s="58" t="s">
        <v>12</v>
      </c>
      <c r="D437" s="58">
        <v>125</v>
      </c>
      <c r="E437" s="58" t="s">
        <v>107</v>
      </c>
      <c r="F437" s="58"/>
      <c r="G437" s="59">
        <f>IF(ISERROR('1. Production by country {year}'!G437/'2. Crop area by country {year}'!G437)," ",'1. Production by country {year}'!G437/'2. Crop area by country {year}'!G437)</f>
        <v>5.882352941176471</v>
      </c>
      <c r="H437" s="59">
        <f>IF(ISERROR('1. Production by country {year}'!H437/'2. Crop area by country {year}'!H437)," ",'1. Production by country {year}'!H437/'2. Crop area by country {year}'!H437)</f>
        <v>7.7697876312718783</v>
      </c>
      <c r="I437" s="59">
        <f>IF(ISERROR('1. Production by country {year}'!I437/'2. Crop area by country {year}'!I437)," ",'1. Production by country {year}'!I437/'2. Crop area by country {year}'!I437)</f>
        <v>5.9277917647058826</v>
      </c>
      <c r="J437" s="59">
        <f>IF(ISERROR('1. Production by country {year}'!J437/'2. Crop area by country {year}'!J437)," ",'1. Production by country {year}'!J437/'2. Crop area by country {year}'!J437)</f>
        <v>5.9277917647058826</v>
      </c>
      <c r="K437" s="59">
        <f>IF(ISERROR('1. Production by country {year}'!K437/'2. Crop area by country {year}'!K437)," ",'1. Production by country {year}'!K437/'2. Crop area by country {year}'!K437)</f>
        <v>6.345154014199891</v>
      </c>
      <c r="AC437" s="3"/>
    </row>
    <row r="438" spans="1:29">
      <c r="A438" s="58" t="s">
        <v>53</v>
      </c>
      <c r="B438" s="58">
        <v>144</v>
      </c>
      <c r="C438" s="58" t="s">
        <v>13</v>
      </c>
      <c r="D438" s="58">
        <v>191</v>
      </c>
      <c r="E438" s="58" t="s">
        <v>107</v>
      </c>
      <c r="F438" s="58"/>
      <c r="G438" s="59" t="str">
        <f>IF(ISERROR('1. Production by country {year}'!G438/'2. Crop area by country {year}'!G438)," ",'1. Production by country {year}'!G438/'2. Crop area by country {year}'!G438)</f>
        <v xml:space="preserve"> </v>
      </c>
      <c r="H438" s="59" t="str">
        <f>IF(ISERROR('1. Production by country {year}'!H438/'2. Crop area by country {year}'!H438)," ",'1. Production by country {year}'!H438/'2. Crop area by country {year}'!H438)</f>
        <v xml:space="preserve"> </v>
      </c>
      <c r="I438" s="59" t="str">
        <f>IF(ISERROR('1. Production by country {year}'!I438/'2. Crop area by country {year}'!I438)," ",'1. Production by country {year}'!I438/'2. Crop area by country {year}'!I438)</f>
        <v xml:space="preserve"> </v>
      </c>
      <c r="J438" s="59" t="str">
        <f>IF(ISERROR('1. Production by country {year}'!J438/'2. Crop area by country {year}'!J438)," ",'1. Production by country {year}'!J438/'2. Crop area by country {year}'!J438)</f>
        <v xml:space="preserve"> </v>
      </c>
      <c r="K438" s="59" t="str">
        <f>IF(ISERROR('1. Production by country {year}'!K438/'2. Crop area by country {year}'!K438)," ",'1. Production by country {year}'!K438/'2. Crop area by country {year}'!K438)</f>
        <v xml:space="preserve"> </v>
      </c>
      <c r="AC438" s="3"/>
    </row>
    <row r="439" spans="1:29">
      <c r="A439" s="58" t="s">
        <v>53</v>
      </c>
      <c r="B439" s="58">
        <v>144</v>
      </c>
      <c r="C439" s="58" t="s">
        <v>14</v>
      </c>
      <c r="D439" s="58">
        <v>195</v>
      </c>
      <c r="E439" s="58" t="s">
        <v>107</v>
      </c>
      <c r="F439" s="58"/>
      <c r="G439" s="59" t="str">
        <f>IF(ISERROR('1. Production by country {year}'!G439/'2. Crop area by country {year}'!G439)," ",'1. Production by country {year}'!G439/'2. Crop area by country {year}'!G439)</f>
        <v xml:space="preserve"> </v>
      </c>
      <c r="H439" s="59" t="str">
        <f>IF(ISERROR('1. Production by country {year}'!H439/'2. Crop area by country {year}'!H439)," ",'1. Production by country {year}'!H439/'2. Crop area by country {year}'!H439)</f>
        <v xml:space="preserve"> </v>
      </c>
      <c r="I439" s="59" t="str">
        <f>IF(ISERROR('1. Production by country {year}'!I439/'2. Crop area by country {year}'!I439)," ",'1. Production by country {year}'!I439/'2. Crop area by country {year}'!I439)</f>
        <v xml:space="preserve"> </v>
      </c>
      <c r="J439" s="59" t="str">
        <f>IF(ISERROR('1. Production by country {year}'!J439/'2. Crop area by country {year}'!J439)," ",'1. Production by country {year}'!J439/'2. Crop area by country {year}'!J439)</f>
        <v xml:space="preserve"> </v>
      </c>
      <c r="K439" s="59" t="str">
        <f>IF(ISERROR('1. Production by country {year}'!K439/'2. Crop area by country {year}'!K439)," ",'1. Production by country {year}'!K439/'2. Crop area by country {year}'!K439)</f>
        <v xml:space="preserve"> </v>
      </c>
      <c r="AC439" s="3"/>
    </row>
    <row r="440" spans="1:29">
      <c r="A440" s="58" t="s">
        <v>53</v>
      </c>
      <c r="B440" s="58">
        <v>144</v>
      </c>
      <c r="C440" s="58" t="s">
        <v>15</v>
      </c>
      <c r="D440" s="58">
        <v>242</v>
      </c>
      <c r="E440" s="58" t="s">
        <v>107</v>
      </c>
      <c r="F440" s="58"/>
      <c r="G440" s="59">
        <f>IF(ISERROR('1. Production by country {year}'!G440/'2. Crop area by country {year}'!G440)," ",'1. Production by country {year}'!G440/'2. Crop area by country {year}'!G440)</f>
        <v>0.3174061433447099</v>
      </c>
      <c r="H440" s="59">
        <f>IF(ISERROR('1. Production by country {year}'!H440/'2. Crop area by country {year}'!H440)," ",'1. Production by country {year}'!H440/'2. Crop area by country {year}'!H440)</f>
        <v>0.29144745762711866</v>
      </c>
      <c r="I440" s="59">
        <f>IF(ISERROR('1. Production by country {year}'!I440/'2. Crop area by country {year}'!I440)," ",'1. Production by country {year}'!I440/'2. Crop area by country {year}'!I440)</f>
        <v>0.34892203389830506</v>
      </c>
      <c r="J440" s="59">
        <f>IF(ISERROR('1. Production by country {year}'!J440/'2. Crop area by country {year}'!J440)," ",'1. Production by country {year}'!J440/'2. Crop area by country {year}'!J440)</f>
        <v>0.32018305084745763</v>
      </c>
      <c r="K440" s="59">
        <f>IF(ISERROR('1. Production by country {year}'!K440/'2. Crop area by country {year}'!K440)," ",'1. Production by country {year}'!K440/'2. Crop area by country {year}'!K440)</f>
        <v>0.31949320882852295</v>
      </c>
      <c r="AC440" s="3"/>
    </row>
    <row r="441" spans="1:29">
      <c r="A441" s="58" t="s">
        <v>53</v>
      </c>
      <c r="B441" s="58">
        <v>144</v>
      </c>
      <c r="C441" s="58" t="s">
        <v>16</v>
      </c>
      <c r="D441" s="58">
        <v>201</v>
      </c>
      <c r="E441" s="58" t="s">
        <v>107</v>
      </c>
      <c r="F441" s="58"/>
      <c r="G441" s="59" t="str">
        <f>IF(ISERROR('1. Production by country {year}'!G441/'2. Crop area by country {year}'!G441)," ",'1. Production by country {year}'!G441/'2. Crop area by country {year}'!G441)</f>
        <v xml:space="preserve"> </v>
      </c>
      <c r="H441" s="59" t="str">
        <f>IF(ISERROR('1. Production by country {year}'!H441/'2. Crop area by country {year}'!H441)," ",'1. Production by country {year}'!H441/'2. Crop area by country {year}'!H441)</f>
        <v xml:space="preserve"> </v>
      </c>
      <c r="I441" s="59" t="str">
        <f>IF(ISERROR('1. Production by country {year}'!I441/'2. Crop area by country {year}'!I441)," ",'1. Production by country {year}'!I441/'2. Crop area by country {year}'!I441)</f>
        <v xml:space="preserve"> </v>
      </c>
      <c r="J441" s="59" t="str">
        <f>IF(ISERROR('1. Production by country {year}'!J441/'2. Crop area by country {year}'!J441)," ",'1. Production by country {year}'!J441/'2. Crop area by country {year}'!J441)</f>
        <v xml:space="preserve"> </v>
      </c>
      <c r="K441" s="59" t="str">
        <f>IF(ISERROR('1. Production by country {year}'!K441/'2. Crop area by country {year}'!K441)," ",'1. Production by country {year}'!K441/'2. Crop area by country {year}'!K441)</f>
        <v xml:space="preserve"> </v>
      </c>
      <c r="AC441" s="3"/>
    </row>
    <row r="442" spans="1:29">
      <c r="A442" s="58" t="s">
        <v>53</v>
      </c>
      <c r="B442" s="58">
        <v>144</v>
      </c>
      <c r="C442" s="58" t="s">
        <v>17</v>
      </c>
      <c r="D442" s="58">
        <v>56</v>
      </c>
      <c r="E442" s="58" t="s">
        <v>107</v>
      </c>
      <c r="F442" s="58"/>
      <c r="G442" s="59">
        <f>IF(ISERROR('1. Production by country {year}'!G442/'2. Crop area by country {year}'!G442)," ",'1. Production by country {year}'!G442/'2. Crop area by country {year}'!G442)</f>
        <v>0.76585365853658538</v>
      </c>
      <c r="H442" s="59">
        <f>IF(ISERROR('1. Production by country {year}'!H442/'2. Crop area by country {year}'!H442)," ",'1. Production by country {year}'!H442/'2. Crop area by country {year}'!H442)</f>
        <v>0.85204326923076923</v>
      </c>
      <c r="I442" s="59">
        <f>IF(ISERROR('1. Production by country {year}'!I442/'2. Crop area by country {year}'!I442)," ",'1. Production by country {year}'!I442/'2. Crop area by country {year}'!I442)</f>
        <v>0.85337037037037033</v>
      </c>
      <c r="J442" s="59">
        <f>IF(ISERROR('1. Production by country {year}'!J442/'2. Crop area by country {year}'!J442)," ",'1. Production by country {year}'!J442/'2. Crop area by country {year}'!J442)</f>
        <v>0.91780714285714282</v>
      </c>
      <c r="K442" s="59">
        <f>IF(ISERROR('1. Production by country {year}'!K442/'2. Crop area by country {year}'!K442)," ",'1. Production by country {year}'!K442/'2. Crop area by country {year}'!K442)</f>
        <v>0.84989014883061653</v>
      </c>
      <c r="AC442" s="3"/>
    </row>
    <row r="443" spans="1:29">
      <c r="A443" s="58" t="s">
        <v>53</v>
      </c>
      <c r="B443" s="58">
        <v>144</v>
      </c>
      <c r="C443" s="58" t="s">
        <v>18</v>
      </c>
      <c r="D443" s="58">
        <v>79</v>
      </c>
      <c r="E443" s="58" t="s">
        <v>107</v>
      </c>
      <c r="F443" s="58"/>
      <c r="G443" s="59">
        <f>IF(ISERROR('1. Production by country {year}'!G443/'2. Crop area by country {year}'!G443)," ",'1. Production by country {year}'!G443/'2. Crop area by country {year}'!G443)</f>
        <v>0.5357142857142857</v>
      </c>
      <c r="H443" s="59">
        <f>IF(ISERROR('1. Production by country {year}'!H443/'2. Crop area by country {year}'!H443)," ",'1. Production by country {year}'!H443/'2. Crop area by country {year}'!H443)</f>
        <v>0.39861403508771931</v>
      </c>
      <c r="I443" s="59">
        <f>IF(ISERROR('1. Production by country {year}'!I443/'2. Crop area by country {year}'!I443)," ",'1. Production by country {year}'!I443/'2. Crop area by country {year}'!I443)</f>
        <v>0.43470689655172412</v>
      </c>
      <c r="J443" s="59">
        <f>IF(ISERROR('1. Production by country {year}'!J443/'2. Crop area by country {year}'!J443)," ",'1. Production by country {year}'!J443/'2. Crop area by country {year}'!J443)</f>
        <v>0.39945000000000003</v>
      </c>
      <c r="K443" s="59">
        <f>IF(ISERROR('1. Production by country {year}'!K443/'2. Crop area by country {year}'!K443)," ",'1. Production by country {year}'!K443/'2. Crop area by country {year}'!K443)</f>
        <v>0.42808374384236453</v>
      </c>
      <c r="AC443" s="3"/>
    </row>
    <row r="444" spans="1:29">
      <c r="A444" s="58" t="s">
        <v>53</v>
      </c>
      <c r="B444" s="58">
        <v>144</v>
      </c>
      <c r="C444" s="58" t="s">
        <v>19</v>
      </c>
      <c r="D444" s="58">
        <v>197</v>
      </c>
      <c r="E444" s="58" t="s">
        <v>107</v>
      </c>
      <c r="F444" s="58"/>
      <c r="G444" s="59" t="str">
        <f>IF(ISERROR('1. Production by country {year}'!G444/'2. Crop area by country {year}'!G444)," ",'1. Production by country {year}'!G444/'2. Crop area by country {year}'!G444)</f>
        <v xml:space="preserve"> </v>
      </c>
      <c r="H444" s="59" t="str">
        <f>IF(ISERROR('1. Production by country {year}'!H444/'2. Crop area by country {year}'!H444)," ",'1. Production by country {year}'!H444/'2. Crop area by country {year}'!H444)</f>
        <v xml:space="preserve"> </v>
      </c>
      <c r="I444" s="59" t="str">
        <f>IF(ISERROR('1. Production by country {year}'!I444/'2. Crop area by country {year}'!I444)," ",'1. Production by country {year}'!I444/'2. Crop area by country {year}'!I444)</f>
        <v xml:space="preserve"> </v>
      </c>
      <c r="J444" s="59" t="str">
        <f>IF(ISERROR('1. Production by country {year}'!J444/'2. Crop area by country {year}'!J444)," ",'1. Production by country {year}'!J444/'2. Crop area by country {year}'!J444)</f>
        <v xml:space="preserve"> </v>
      </c>
      <c r="K444" s="59" t="str">
        <f>IF(ISERROR('1. Production by country {year}'!K444/'2. Crop area by country {year}'!K444)," ",'1. Production by country {year}'!K444/'2. Crop area by country {year}'!K444)</f>
        <v xml:space="preserve"> </v>
      </c>
      <c r="AC444" s="3"/>
    </row>
    <row r="445" spans="1:29">
      <c r="A445" s="58" t="s">
        <v>53</v>
      </c>
      <c r="B445" s="58">
        <v>144</v>
      </c>
      <c r="C445" s="58" t="s">
        <v>20</v>
      </c>
      <c r="D445" s="58">
        <v>489</v>
      </c>
      <c r="E445" s="58" t="s">
        <v>107</v>
      </c>
      <c r="F445" s="58"/>
      <c r="G445" s="59" t="str">
        <f>IF(ISERROR('1. Production by country {year}'!G445/'2. Crop area by country {year}'!G445)," ",'1. Production by country {year}'!G445/'2. Crop area by country {year}'!G445)</f>
        <v xml:space="preserve"> </v>
      </c>
      <c r="H445" s="59" t="str">
        <f>IF(ISERROR('1. Production by country {year}'!H445/'2. Crop area by country {year}'!H445)," ",'1. Production by country {year}'!H445/'2. Crop area by country {year}'!H445)</f>
        <v xml:space="preserve"> </v>
      </c>
      <c r="I445" s="59" t="str">
        <f>IF(ISERROR('1. Production by country {year}'!I445/'2. Crop area by country {year}'!I445)," ",'1. Production by country {year}'!I445/'2. Crop area by country {year}'!I445)</f>
        <v xml:space="preserve"> </v>
      </c>
      <c r="J445" s="59" t="str">
        <f>IF(ISERROR('1. Production by country {year}'!J445/'2. Crop area by country {year}'!J445)," ",'1. Production by country {year}'!J445/'2. Crop area by country {year}'!J445)</f>
        <v xml:space="preserve"> </v>
      </c>
      <c r="K445" s="59" t="str">
        <f>IF(ISERROR('1. Production by country {year}'!K445/'2. Crop area by country {year}'!K445)," ",'1. Production by country {year}'!K445/'2. Crop area by country {year}'!K445)</f>
        <v xml:space="preserve"> </v>
      </c>
      <c r="AC445" s="3"/>
    </row>
    <row r="446" spans="1:29">
      <c r="A446" s="58" t="s">
        <v>53</v>
      </c>
      <c r="B446" s="58">
        <v>144</v>
      </c>
      <c r="C446" s="58" t="s">
        <v>21</v>
      </c>
      <c r="D446" s="58">
        <v>27</v>
      </c>
      <c r="E446" s="58" t="s">
        <v>107</v>
      </c>
      <c r="F446" s="58"/>
      <c r="G446" s="59">
        <f>IF(ISERROR('1. Production by country {year}'!G446/'2. Crop area by country {year}'!G446)," ",'1. Production by country {year}'!G446/'2. Crop area by country {year}'!G446)</f>
        <v>0.9285714285714286</v>
      </c>
      <c r="H446" s="59">
        <f>IF(ISERROR('1. Production by country {year}'!H446/'2. Crop area by country {year}'!H446)," ",'1. Production by country {year}'!H446/'2. Crop area by country {year}'!H446)</f>
        <v>0.9015727272727273</v>
      </c>
      <c r="I446" s="59">
        <f>IF(ISERROR('1. Production by country {year}'!I446/'2. Crop area by country {year}'!I446)," ",'1. Production by country {year}'!I446/'2. Crop area by country {year}'!I446)</f>
        <v>0.91004347826086962</v>
      </c>
      <c r="J446" s="59">
        <f>IF(ISERROR('1. Production by country {year}'!J446/'2. Crop area by country {year}'!J446)," ",'1. Production by country {year}'!J446/'2. Crop area by country {year}'!J446)</f>
        <v>0.92649090909090914</v>
      </c>
      <c r="K446" s="59">
        <f>IF(ISERROR('1. Production by country {year}'!K446/'2. Crop area by country {year}'!K446)," ",'1. Production by country {year}'!K446/'2. Crop area by country {year}'!K446)</f>
        <v>0.91541234567901231</v>
      </c>
      <c r="AC446" s="3"/>
    </row>
    <row r="447" spans="1:29">
      <c r="A447" s="58" t="s">
        <v>53</v>
      </c>
      <c r="B447" s="58">
        <v>144</v>
      </c>
      <c r="C447" s="58" t="s">
        <v>22</v>
      </c>
      <c r="D447" s="58">
        <v>83</v>
      </c>
      <c r="E447" s="58" t="s">
        <v>107</v>
      </c>
      <c r="F447" s="58"/>
      <c r="G447" s="59">
        <f>IF(ISERROR('1. Production by country {year}'!G447/'2. Crop area by country {year}'!G447)," ",'1. Production by country {year}'!G447/'2. Crop area by country {year}'!G447)</f>
        <v>0.54761904761904767</v>
      </c>
      <c r="H447" s="59">
        <f>IF(ISERROR('1. Production by country {year}'!H447/'2. Crop area by country {year}'!H447)," ",'1. Production by country {year}'!H447/'2. Crop area by country {year}'!H447)</f>
        <v>0.50489162561576351</v>
      </c>
      <c r="I447" s="59">
        <f>IF(ISERROR('1. Production by country {year}'!I447/'2. Crop area by country {year}'!I447)," ",'1. Production by country {year}'!I447/'2. Crop area by country {year}'!I447)</f>
        <v>0.56514333333333333</v>
      </c>
      <c r="J447" s="59">
        <f>IF(ISERROR('1. Production by country {year}'!J447/'2. Crop area by country {year}'!J447)," ",'1. Production by country {year}'!J447/'2. Crop area by country {year}'!J447)</f>
        <v>0.58520312500000005</v>
      </c>
      <c r="K447" s="59">
        <f>IF(ISERROR('1. Production by country {year}'!K447/'2. Crop area by country {year}'!K447)," ",'1. Production by country {year}'!K447/'2. Crop area by country {year}'!K447)</f>
        <v>0.54756796116504858</v>
      </c>
      <c r="AC447" s="3"/>
    </row>
    <row r="448" spans="1:29">
      <c r="A448" s="58" t="s">
        <v>53</v>
      </c>
      <c r="B448" s="58">
        <v>144</v>
      </c>
      <c r="C448" s="58" t="s">
        <v>23</v>
      </c>
      <c r="D448" s="58">
        <v>122</v>
      </c>
      <c r="E448" s="58" t="s">
        <v>107</v>
      </c>
      <c r="F448" s="58"/>
      <c r="G448" s="59">
        <f>IF(ISERROR('1. Production by country {year}'!G448/'2. Crop area by country {year}'!G448)," ",'1. Production by country {year}'!G448/'2. Crop area by country {year}'!G448)</f>
        <v>7.32</v>
      </c>
      <c r="H448" s="59">
        <f>IF(ISERROR('1. Production by country {year}'!H448/'2. Crop area by country {year}'!H448)," ",'1. Production by country {year}'!H448/'2. Crop area by country {year}'!H448)</f>
        <v>7.2648124999999997</v>
      </c>
      <c r="I448" s="59">
        <f>IF(ISERROR('1. Production by country {year}'!I448/'2. Crop area by country {year}'!I448)," ",'1. Production by country {year}'!I448/'2. Crop area by country {year}'!I448)</f>
        <v>7.2934666666666663</v>
      </c>
      <c r="J448" s="59">
        <f>IF(ISERROR('1. Production by country {year}'!J448/'2. Crop area by country {year}'!J448)," ",'1. Production by country {year}'!J448/'2. Crop area by country {year}'!J448)</f>
        <v>7.12</v>
      </c>
      <c r="K448" s="59">
        <f>IF(ISERROR('1. Production by country {year}'!K448/'2. Crop area by country {year}'!K448)," ",'1. Production by country {year}'!K448/'2. Crop area by country {year}'!K448)</f>
        <v>7.2492208835341367</v>
      </c>
      <c r="AC448" s="3"/>
    </row>
    <row r="449" spans="1:29">
      <c r="A449" s="58" t="s">
        <v>53</v>
      </c>
      <c r="B449" s="58">
        <v>144</v>
      </c>
      <c r="C449" s="58" t="s">
        <v>24</v>
      </c>
      <c r="D449" s="58">
        <v>15</v>
      </c>
      <c r="E449" s="58" t="s">
        <v>107</v>
      </c>
      <c r="F449" s="58"/>
      <c r="G449" s="59">
        <f>IF(ISERROR('1. Production by country {year}'!G449/'2. Crop area by country {year}'!G449)," ",'1. Production by country {year}'!G449/'2. Crop area by country {year}'!G449)</f>
        <v>1.1052631578947369</v>
      </c>
      <c r="H449" s="59">
        <f>IF(ISERROR('1. Production by country {year}'!H449/'2. Crop area by country {year}'!H449)," ",'1. Production by country {year}'!H449/'2. Crop area by country {year}'!H449)</f>
        <v>1.0526315789473684</v>
      </c>
      <c r="I449" s="59">
        <f>IF(ISERROR('1. Production by country {year}'!I449/'2. Crop area by country {year}'!I449)," ",'1. Production by country {year}'!I449/'2. Crop area by country {year}'!I449)</f>
        <v>1.25</v>
      </c>
      <c r="J449" s="59">
        <f>IF(ISERROR('1. Production by country {year}'!J449/'2. Crop area by country {year}'!J449)," ",'1. Production by country {year}'!J449/'2. Crop area by country {year}'!J449)</f>
        <v>1.25</v>
      </c>
      <c r="K449" s="59">
        <f>IF(ISERROR('1. Production by country {year}'!K449/'2. Crop area by country {year}'!K449)," ",'1. Production by country {year}'!K449/'2. Crop area by country {year}'!K449)</f>
        <v>1.1666666666666667</v>
      </c>
      <c r="AC449" s="3"/>
    </row>
    <row r="450" spans="1:29">
      <c r="A450" s="58" t="s">
        <v>53</v>
      </c>
      <c r="B450" s="58">
        <v>144</v>
      </c>
      <c r="C450" s="58" t="s">
        <v>25</v>
      </c>
      <c r="D450" s="58">
        <v>137</v>
      </c>
      <c r="E450" s="58" t="s">
        <v>107</v>
      </c>
      <c r="F450" s="58"/>
      <c r="G450" s="59" t="str">
        <f>IF(ISERROR('1. Production by country {year}'!G450/'2. Crop area by country {year}'!G450)," ",'1. Production by country {year}'!G450/'2. Crop area by country {year}'!G450)</f>
        <v xml:space="preserve"> </v>
      </c>
      <c r="H450" s="59" t="str">
        <f>IF(ISERROR('1. Production by country {year}'!H450/'2. Crop area by country {year}'!H450)," ",'1. Production by country {year}'!H450/'2. Crop area by country {year}'!H450)</f>
        <v xml:space="preserve"> </v>
      </c>
      <c r="I450" s="59" t="str">
        <f>IF(ISERROR('1. Production by country {year}'!I450/'2. Crop area by country {year}'!I450)," ",'1. Production by country {year}'!I450/'2. Crop area by country {year}'!I450)</f>
        <v xml:space="preserve"> </v>
      </c>
      <c r="J450" s="59" t="str">
        <f>IF(ISERROR('1. Production by country {year}'!J450/'2. Crop area by country {year}'!J450)," ",'1. Production by country {year}'!J450/'2. Crop area by country {year}'!J450)</f>
        <v xml:space="preserve"> </v>
      </c>
      <c r="K450" s="59" t="str">
        <f>IF(ISERROR('1. Production by country {year}'!K450/'2. Crop area by country {year}'!K450)," ",'1. Production by country {year}'!K450/'2. Crop area by country {year}'!K450)</f>
        <v xml:space="preserve"> </v>
      </c>
      <c r="AC450" s="3"/>
    </row>
    <row r="451" spans="1:29">
      <c r="A451" s="58" t="s">
        <v>54</v>
      </c>
      <c r="B451" s="58">
        <v>147</v>
      </c>
      <c r="C451" s="58" t="s">
        <v>7</v>
      </c>
      <c r="D451" s="58">
        <v>486</v>
      </c>
      <c r="E451" s="58" t="s">
        <v>107</v>
      </c>
      <c r="F451" s="58"/>
      <c r="G451" s="59" t="str">
        <f>IF(ISERROR('1. Production by country {year}'!G451/'2. Crop area by country {year}'!G451)," ",'1. Production by country {year}'!G451/'2. Crop area by country {year}'!G451)</f>
        <v xml:space="preserve"> </v>
      </c>
      <c r="H451" s="59" t="str">
        <f>IF(ISERROR('1. Production by country {year}'!H451/'2. Crop area by country {year}'!H451)," ",'1. Production by country {year}'!H451/'2. Crop area by country {year}'!H451)</f>
        <v xml:space="preserve"> </v>
      </c>
      <c r="I451" s="59" t="str">
        <f>IF(ISERROR('1. Production by country {year}'!I451/'2. Crop area by country {year}'!I451)," ",'1. Production by country {year}'!I451/'2. Crop area by country {year}'!I451)</f>
        <v xml:space="preserve"> </v>
      </c>
      <c r="J451" s="59" t="str">
        <f>IF(ISERROR('1. Production by country {year}'!J451/'2. Crop area by country {year}'!J451)," ",'1. Production by country {year}'!J451/'2. Crop area by country {year}'!J451)</f>
        <v xml:space="preserve"> </v>
      </c>
      <c r="K451" s="59" t="str">
        <f>IF(ISERROR('1. Production by country {year}'!K451/'2. Crop area by country {year}'!K451)," ",'1. Production by country {year}'!K451/'2. Crop area by country {year}'!K451)</f>
        <v xml:space="preserve"> </v>
      </c>
      <c r="AC451" s="3"/>
    </row>
    <row r="452" spans="1:29">
      <c r="A452" s="58" t="s">
        <v>54</v>
      </c>
      <c r="B452" s="58">
        <v>147</v>
      </c>
      <c r="C452" s="58" t="s">
        <v>10</v>
      </c>
      <c r="D452" s="58">
        <v>176</v>
      </c>
      <c r="E452" s="58" t="s">
        <v>107</v>
      </c>
      <c r="F452" s="58"/>
      <c r="G452" s="59" t="str">
        <f>IF(ISERROR('1. Production by country {year}'!G452/'2. Crop area by country {year}'!G452)," ",'1. Production by country {year}'!G452/'2. Crop area by country {year}'!G452)</f>
        <v xml:space="preserve"> </v>
      </c>
      <c r="H452" s="59" t="str">
        <f>IF(ISERROR('1. Production by country {year}'!H452/'2. Crop area by country {year}'!H452)," ",'1. Production by country {year}'!H452/'2. Crop area by country {year}'!H452)</f>
        <v xml:space="preserve"> </v>
      </c>
      <c r="I452" s="59" t="str">
        <f>IF(ISERROR('1. Production by country {year}'!I452/'2. Crop area by country {year}'!I452)," ",'1. Production by country {year}'!I452/'2. Crop area by country {year}'!I452)</f>
        <v xml:space="preserve"> </v>
      </c>
      <c r="J452" s="59" t="str">
        <f>IF(ISERROR('1. Production by country {year}'!J452/'2. Crop area by country {year}'!J452)," ",'1. Production by country {year}'!J452/'2. Crop area by country {year}'!J452)</f>
        <v xml:space="preserve"> </v>
      </c>
      <c r="K452" s="59" t="str">
        <f>IF(ISERROR('1. Production by country {year}'!K452/'2. Crop area by country {year}'!K452)," ",'1. Production by country {year}'!K452/'2. Crop area by country {year}'!K452)</f>
        <v xml:space="preserve"> </v>
      </c>
      <c r="AC452" s="3"/>
    </row>
    <row r="453" spans="1:29">
      <c r="A453" s="58" t="s">
        <v>54</v>
      </c>
      <c r="B453" s="58">
        <v>147</v>
      </c>
      <c r="C453" s="58" t="s">
        <v>12</v>
      </c>
      <c r="D453" s="58">
        <v>125</v>
      </c>
      <c r="E453" s="58" t="s">
        <v>107</v>
      </c>
      <c r="F453" s="58"/>
      <c r="G453" s="59" t="str">
        <f>IF(ISERROR('1. Production by country {year}'!G453/'2. Crop area by country {year}'!G453)," ",'1. Production by country {year}'!G453/'2. Crop area by country {year}'!G453)</f>
        <v xml:space="preserve"> </v>
      </c>
      <c r="H453" s="59" t="str">
        <f>IF(ISERROR('1. Production by country {year}'!H453/'2. Crop area by country {year}'!H453)," ",'1. Production by country {year}'!H453/'2. Crop area by country {year}'!H453)</f>
        <v xml:space="preserve"> </v>
      </c>
      <c r="I453" s="59" t="str">
        <f>IF(ISERROR('1. Production by country {year}'!I453/'2. Crop area by country {year}'!I453)," ",'1. Production by country {year}'!I453/'2. Crop area by country {year}'!I453)</f>
        <v xml:space="preserve"> </v>
      </c>
      <c r="J453" s="59" t="str">
        <f>IF(ISERROR('1. Production by country {year}'!J453/'2. Crop area by country {year}'!J453)," ",'1. Production by country {year}'!J453/'2. Crop area by country {year}'!J453)</f>
        <v xml:space="preserve"> </v>
      </c>
      <c r="K453" s="59" t="str">
        <f>IF(ISERROR('1. Production by country {year}'!K453/'2. Crop area by country {year}'!K453)," ",'1. Production by country {year}'!K453/'2. Crop area by country {year}'!K453)</f>
        <v xml:space="preserve"> </v>
      </c>
      <c r="AC453" s="3"/>
    </row>
    <row r="454" spans="1:29">
      <c r="A454" s="58" t="s">
        <v>54</v>
      </c>
      <c r="B454" s="58">
        <v>147</v>
      </c>
      <c r="C454" s="58" t="s">
        <v>13</v>
      </c>
      <c r="D454" s="58">
        <v>191</v>
      </c>
      <c r="E454" s="58" t="s">
        <v>107</v>
      </c>
      <c r="F454" s="58"/>
      <c r="G454" s="59" t="str">
        <f>IF(ISERROR('1. Production by country {year}'!G454/'2. Crop area by country {year}'!G454)," ",'1. Production by country {year}'!G454/'2. Crop area by country {year}'!G454)</f>
        <v xml:space="preserve"> </v>
      </c>
      <c r="H454" s="59" t="str">
        <f>IF(ISERROR('1. Production by country {year}'!H454/'2. Crop area by country {year}'!H454)," ",'1. Production by country {year}'!H454/'2. Crop area by country {year}'!H454)</f>
        <v xml:space="preserve"> </v>
      </c>
      <c r="I454" s="59" t="str">
        <f>IF(ISERROR('1. Production by country {year}'!I454/'2. Crop area by country {year}'!I454)," ",'1. Production by country {year}'!I454/'2. Crop area by country {year}'!I454)</f>
        <v xml:space="preserve"> </v>
      </c>
      <c r="J454" s="59" t="str">
        <f>IF(ISERROR('1. Production by country {year}'!J454/'2. Crop area by country {year}'!J454)," ",'1. Production by country {year}'!J454/'2. Crop area by country {year}'!J454)</f>
        <v xml:space="preserve"> </v>
      </c>
      <c r="K454" s="59" t="str">
        <f>IF(ISERROR('1. Production by country {year}'!K454/'2. Crop area by country {year}'!K454)," ",'1. Production by country {year}'!K454/'2. Crop area by country {year}'!K454)</f>
        <v xml:space="preserve"> </v>
      </c>
      <c r="AC454" s="3"/>
    </row>
    <row r="455" spans="1:29">
      <c r="A455" s="58" t="s">
        <v>54</v>
      </c>
      <c r="B455" s="58">
        <v>147</v>
      </c>
      <c r="C455" s="58" t="s">
        <v>14</v>
      </c>
      <c r="D455" s="58">
        <v>195</v>
      </c>
      <c r="E455" s="58" t="s">
        <v>107</v>
      </c>
      <c r="F455" s="58"/>
      <c r="G455" s="59" t="str">
        <f>IF(ISERROR('1. Production by country {year}'!G455/'2. Crop area by country {year}'!G455)," ",'1. Production by country {year}'!G455/'2. Crop area by country {year}'!G455)</f>
        <v xml:space="preserve"> </v>
      </c>
      <c r="H455" s="59" t="str">
        <f>IF(ISERROR('1. Production by country {year}'!H455/'2. Crop area by country {year}'!H455)," ",'1. Production by country {year}'!H455/'2. Crop area by country {year}'!H455)</f>
        <v xml:space="preserve"> </v>
      </c>
      <c r="I455" s="59" t="str">
        <f>IF(ISERROR('1. Production by country {year}'!I455/'2. Crop area by country {year}'!I455)," ",'1. Production by country {year}'!I455/'2. Crop area by country {year}'!I455)</f>
        <v xml:space="preserve"> </v>
      </c>
      <c r="J455" s="59" t="str">
        <f>IF(ISERROR('1. Production by country {year}'!J455/'2. Crop area by country {year}'!J455)," ",'1. Production by country {year}'!J455/'2. Crop area by country {year}'!J455)</f>
        <v xml:space="preserve"> </v>
      </c>
      <c r="K455" s="59" t="str">
        <f>IF(ISERROR('1. Production by country {year}'!K455/'2. Crop area by country {year}'!K455)," ",'1. Production by country {year}'!K455/'2. Crop area by country {year}'!K455)</f>
        <v xml:space="preserve"> </v>
      </c>
      <c r="AC455" s="3"/>
    </row>
    <row r="456" spans="1:29">
      <c r="A456" s="58" t="s">
        <v>54</v>
      </c>
      <c r="B456" s="58">
        <v>147</v>
      </c>
      <c r="C456" s="58" t="s">
        <v>15</v>
      </c>
      <c r="D456" s="58">
        <v>242</v>
      </c>
      <c r="E456" s="58" t="s">
        <v>107</v>
      </c>
      <c r="F456" s="58"/>
      <c r="G456" s="59">
        <f>IF(ISERROR('1. Production by country {year}'!G456/'2. Crop area by country {year}'!G456)," ",'1. Production by country {year}'!G456/'2. Crop area by country {year}'!G456)</f>
        <v>0.52727272727272723</v>
      </c>
      <c r="H456" s="59">
        <f>IF(ISERROR('1. Production by country {year}'!H456/'2. Crop area by country {year}'!H456)," ",'1. Production by country {year}'!H456/'2. Crop area by country {year}'!H456)</f>
        <v>0.53846153846153844</v>
      </c>
      <c r="I456" s="59">
        <f>IF(ISERROR('1. Production by country {year}'!I456/'2. Crop area by country {year}'!I456)," ",'1. Production by country {year}'!I456/'2. Crop area by country {year}'!I456)</f>
        <v>0.53846153846153844</v>
      </c>
      <c r="J456" s="59">
        <f>IF(ISERROR('1. Production by country {year}'!J456/'2. Crop area by country {year}'!J456)," ",'1. Production by country {year}'!J456/'2. Crop area by country {year}'!J456)</f>
        <v>0.46153846153846156</v>
      </c>
      <c r="K456" s="59">
        <f>IF(ISERROR('1. Production by country {year}'!K456/'2. Crop area by country {year}'!K456)," ",'1. Production by country {year}'!K456/'2. Crop area by country {year}'!K456)</f>
        <v>0.51600000000000001</v>
      </c>
      <c r="AC456" s="3"/>
    </row>
    <row r="457" spans="1:29">
      <c r="A457" s="58" t="s">
        <v>54</v>
      </c>
      <c r="B457" s="58">
        <v>147</v>
      </c>
      <c r="C457" s="58" t="s">
        <v>16</v>
      </c>
      <c r="D457" s="58">
        <v>201</v>
      </c>
      <c r="E457" s="58" t="s">
        <v>107</v>
      </c>
      <c r="F457" s="58"/>
      <c r="G457" s="59" t="str">
        <f>IF(ISERROR('1. Production by country {year}'!G457/'2. Crop area by country {year}'!G457)," ",'1. Production by country {year}'!G457/'2. Crop area by country {year}'!G457)</f>
        <v xml:space="preserve"> </v>
      </c>
      <c r="H457" s="59" t="str">
        <f>IF(ISERROR('1. Production by country {year}'!H457/'2. Crop area by country {year}'!H457)," ",'1. Production by country {year}'!H457/'2. Crop area by country {year}'!H457)</f>
        <v xml:space="preserve"> </v>
      </c>
      <c r="I457" s="59" t="str">
        <f>IF(ISERROR('1. Production by country {year}'!I457/'2. Crop area by country {year}'!I457)," ",'1. Production by country {year}'!I457/'2. Crop area by country {year}'!I457)</f>
        <v xml:space="preserve"> </v>
      </c>
      <c r="J457" s="59" t="str">
        <f>IF(ISERROR('1. Production by country {year}'!J457/'2. Crop area by country {year}'!J457)," ",'1. Production by country {year}'!J457/'2. Crop area by country {year}'!J457)</f>
        <v xml:space="preserve"> </v>
      </c>
      <c r="K457" s="59" t="str">
        <f>IF(ISERROR('1. Production by country {year}'!K457/'2. Crop area by country {year}'!K457)," ",'1. Production by country {year}'!K457/'2. Crop area by country {year}'!K457)</f>
        <v xml:space="preserve"> </v>
      </c>
      <c r="AC457" s="3"/>
    </row>
    <row r="458" spans="1:29">
      <c r="A458" s="58" t="s">
        <v>54</v>
      </c>
      <c r="B458" s="58">
        <v>147</v>
      </c>
      <c r="C458" s="58" t="s">
        <v>17</v>
      </c>
      <c r="D458" s="58">
        <v>56</v>
      </c>
      <c r="E458" s="58" t="s">
        <v>107</v>
      </c>
      <c r="F458" s="58"/>
      <c r="G458" s="59">
        <f>IF(ISERROR('1. Production by country {year}'!G458/'2. Crop area by country {year}'!G458)," ",'1. Production by country {year}'!G458/'2. Crop area by country {year}'!G458)</f>
        <v>2.2606306206284001</v>
      </c>
      <c r="H458" s="59">
        <f>IF(ISERROR('1. Production by country {year}'!H458/'2. Crop area by country {year}'!H458)," ",'1. Production by country {year}'!H458/'2. Crop area by country {year}'!H458)</f>
        <v>2.1053487406587323</v>
      </c>
      <c r="I458" s="59">
        <f>IF(ISERROR('1. Production by country {year}'!I458/'2. Crop area by country {year}'!I458)," ",'1. Production by country {year}'!I458/'2. Crop area by country {year}'!I458)</f>
        <v>2.1428571428571428</v>
      </c>
      <c r="J458" s="59">
        <f>IF(ISERROR('1. Production by country {year}'!J458/'2. Crop area by country {year}'!J458)," ",'1. Production by country {year}'!J458/'2. Crop area by country {year}'!J458)</f>
        <v>2.1428571428571428</v>
      </c>
      <c r="K458" s="59">
        <f>IF(ISERROR('1. Production by country {year}'!K458/'2. Crop area by country {year}'!K458)," ",'1. Production by country {year}'!K458/'2. Crop area by country {year}'!K458)</f>
        <v>2.1529372898812649</v>
      </c>
      <c r="AC458" s="3"/>
    </row>
    <row r="459" spans="1:29">
      <c r="A459" s="58" t="s">
        <v>54</v>
      </c>
      <c r="B459" s="58">
        <v>147</v>
      </c>
      <c r="C459" s="58" t="s">
        <v>18</v>
      </c>
      <c r="D459" s="58">
        <v>79</v>
      </c>
      <c r="E459" s="58" t="s">
        <v>107</v>
      </c>
      <c r="F459" s="58"/>
      <c r="G459" s="59">
        <f>IF(ISERROR('1. Production by country {year}'!G459/'2. Crop area by country {year}'!G459)," ",'1. Production by country {year}'!G459/'2. Crop area by country {year}'!G459)</f>
        <v>0.20288013553578993</v>
      </c>
      <c r="H459" s="59">
        <f>IF(ISERROR('1. Production by country {year}'!H459/'2. Crop area by country {year}'!H459)," ",'1. Production by country {year}'!H459/'2. Crop area by country {year}'!H459)</f>
        <v>0.24003254678600489</v>
      </c>
      <c r="I459" s="59">
        <f>IF(ISERROR('1. Production by country {year}'!I459/'2. Crop area by country {year}'!I459)," ",'1. Production by country {year}'!I459/'2. Crop area by country {year}'!I459)</f>
        <v>0.24489795918367346</v>
      </c>
      <c r="J459" s="59">
        <f>IF(ISERROR('1. Production by country {year}'!J459/'2. Crop area by country {year}'!J459)," ",'1. Production by country {year}'!J459/'2. Crop area by country {year}'!J459)</f>
        <v>0.24489795918367346</v>
      </c>
      <c r="K459" s="59">
        <f>IF(ISERROR('1. Production by country {year}'!K459/'2. Crop area by country {year}'!K459)," ",'1. Production by country {year}'!K459/'2. Crop area by country {year}'!K459)</f>
        <v>0.23346023253421133</v>
      </c>
      <c r="AC459" s="3"/>
    </row>
    <row r="460" spans="1:29">
      <c r="A460" s="58" t="s">
        <v>54</v>
      </c>
      <c r="B460" s="58">
        <v>147</v>
      </c>
      <c r="C460" s="58" t="s">
        <v>19</v>
      </c>
      <c r="D460" s="58">
        <v>197</v>
      </c>
      <c r="E460" s="58" t="s">
        <v>107</v>
      </c>
      <c r="F460" s="58"/>
      <c r="G460" s="59" t="str">
        <f>IF(ISERROR('1. Production by country {year}'!G460/'2. Crop area by country {year}'!G460)," ",'1. Production by country {year}'!G460/'2. Crop area by country {year}'!G460)</f>
        <v xml:space="preserve"> </v>
      </c>
      <c r="H460" s="59" t="str">
        <f>IF(ISERROR('1. Production by country {year}'!H460/'2. Crop area by country {year}'!H460)," ",'1. Production by country {year}'!H460/'2. Crop area by country {year}'!H460)</f>
        <v xml:space="preserve"> </v>
      </c>
      <c r="I460" s="59" t="str">
        <f>IF(ISERROR('1. Production by country {year}'!I460/'2. Crop area by country {year}'!I460)," ",'1. Production by country {year}'!I460/'2. Crop area by country {year}'!I460)</f>
        <v xml:space="preserve"> </v>
      </c>
      <c r="J460" s="59" t="str">
        <f>IF(ISERROR('1. Production by country {year}'!J460/'2. Crop area by country {year}'!J460)," ",'1. Production by country {year}'!J460/'2. Crop area by country {year}'!J460)</f>
        <v xml:space="preserve"> </v>
      </c>
      <c r="K460" s="59" t="str">
        <f>IF(ISERROR('1. Production by country {year}'!K460/'2. Crop area by country {year}'!K460)," ",'1. Production by country {year}'!K460/'2. Crop area by country {year}'!K460)</f>
        <v xml:space="preserve"> </v>
      </c>
      <c r="AC460" s="3"/>
    </row>
    <row r="461" spans="1:29">
      <c r="A461" s="58" t="s">
        <v>54</v>
      </c>
      <c r="B461" s="58">
        <v>147</v>
      </c>
      <c r="C461" s="58" t="s">
        <v>20</v>
      </c>
      <c r="D461" s="58">
        <v>489</v>
      </c>
      <c r="E461" s="58" t="s">
        <v>107</v>
      </c>
      <c r="F461" s="58"/>
      <c r="G461" s="59" t="str">
        <f>IF(ISERROR('1. Production by country {year}'!G461/'2. Crop area by country {year}'!G461)," ",'1. Production by country {year}'!G461/'2. Crop area by country {year}'!G461)</f>
        <v xml:space="preserve"> </v>
      </c>
      <c r="H461" s="59" t="str">
        <f>IF(ISERROR('1. Production by country {year}'!H461/'2. Crop area by country {year}'!H461)," ",'1. Production by country {year}'!H461/'2. Crop area by country {year}'!H461)</f>
        <v xml:space="preserve"> </v>
      </c>
      <c r="I461" s="59" t="str">
        <f>IF(ISERROR('1. Production by country {year}'!I461/'2. Crop area by country {year}'!I461)," ",'1. Production by country {year}'!I461/'2. Crop area by country {year}'!I461)</f>
        <v xml:space="preserve"> </v>
      </c>
      <c r="J461" s="59" t="str">
        <f>IF(ISERROR('1. Production by country {year}'!J461/'2. Crop area by country {year}'!J461)," ",'1. Production by country {year}'!J461/'2. Crop area by country {year}'!J461)</f>
        <v xml:space="preserve"> </v>
      </c>
      <c r="K461" s="59" t="str">
        <f>IF(ISERROR('1. Production by country {year}'!K461/'2. Crop area by country {year}'!K461)," ",'1. Production by country {year}'!K461/'2. Crop area by country {year}'!K461)</f>
        <v xml:space="preserve"> </v>
      </c>
      <c r="AC461" s="3"/>
    </row>
    <row r="462" spans="1:29">
      <c r="A462" s="58" t="s">
        <v>54</v>
      </c>
      <c r="B462" s="58">
        <v>147</v>
      </c>
      <c r="C462" s="58" t="s">
        <v>21</v>
      </c>
      <c r="D462" s="58">
        <v>27</v>
      </c>
      <c r="E462" s="58" t="s">
        <v>107</v>
      </c>
      <c r="F462" s="58"/>
      <c r="G462" s="59" t="str">
        <f>IF(ISERROR('1. Production by country {year}'!G462/'2. Crop area by country {year}'!G462)," ",'1. Production by country {year}'!G462/'2. Crop area by country {year}'!G462)</f>
        <v xml:space="preserve"> </v>
      </c>
      <c r="H462" s="59" t="str">
        <f>IF(ISERROR('1. Production by country {year}'!H462/'2. Crop area by country {year}'!H462)," ",'1. Production by country {year}'!H462/'2. Crop area by country {year}'!H462)</f>
        <v xml:space="preserve"> </v>
      </c>
      <c r="I462" s="59" t="str">
        <f>IF(ISERROR('1. Production by country {year}'!I462/'2. Crop area by country {year}'!I462)," ",'1. Production by country {year}'!I462/'2. Crop area by country {year}'!I462)</f>
        <v xml:space="preserve"> </v>
      </c>
      <c r="J462" s="59" t="str">
        <f>IF(ISERROR('1. Production by country {year}'!J462/'2. Crop area by country {year}'!J462)," ",'1. Production by country {year}'!J462/'2. Crop area by country {year}'!J462)</f>
        <v xml:space="preserve"> </v>
      </c>
      <c r="K462" s="59" t="str">
        <f>IF(ISERROR('1. Production by country {year}'!K462/'2. Crop area by country {year}'!K462)," ",'1. Production by country {year}'!K462/'2. Crop area by country {year}'!K462)</f>
        <v xml:space="preserve"> </v>
      </c>
      <c r="AC462" s="3"/>
    </row>
    <row r="463" spans="1:29">
      <c r="A463" s="58" t="s">
        <v>54</v>
      </c>
      <c r="B463" s="58">
        <v>147</v>
      </c>
      <c r="C463" s="58" t="s">
        <v>22</v>
      </c>
      <c r="D463" s="58">
        <v>83</v>
      </c>
      <c r="E463" s="58" t="s">
        <v>107</v>
      </c>
      <c r="F463" s="58"/>
      <c r="G463" s="59">
        <f>IF(ISERROR('1. Production by country {year}'!G463/'2. Crop area by country {year}'!G463)," ",'1. Production by country {year}'!G463/'2. Crop area by country {year}'!G463)</f>
        <v>0.32</v>
      </c>
      <c r="H463" s="59">
        <f>IF(ISERROR('1. Production by country {year}'!H463/'2. Crop area by country {year}'!H463)," ",'1. Production by country {year}'!H463/'2. Crop area by country {year}'!H463)</f>
        <v>0.3125</v>
      </c>
      <c r="I463" s="59">
        <f>IF(ISERROR('1. Production by country {year}'!I463/'2. Crop area by country {year}'!I463)," ",'1. Production by country {year}'!I463/'2. Crop area by country {year}'!I463)</f>
        <v>0.3125</v>
      </c>
      <c r="J463" s="59">
        <f>IF(ISERROR('1. Production by country {year}'!J463/'2. Crop area by country {year}'!J463)," ",'1. Production by country {year}'!J463/'2. Crop area by country {year}'!J463)</f>
        <v>0.3125</v>
      </c>
      <c r="K463" s="59">
        <f>IF(ISERROR('1. Production by country {year}'!K463/'2. Crop area by country {year}'!K463)," ",'1. Production by country {year}'!K463/'2. Crop area by country {year}'!K463)</f>
        <v>0.31404958677685951</v>
      </c>
      <c r="AC463" s="3"/>
    </row>
    <row r="464" spans="1:29">
      <c r="A464" s="58" t="s">
        <v>54</v>
      </c>
      <c r="B464" s="58">
        <v>147</v>
      </c>
      <c r="C464" s="58" t="s">
        <v>23</v>
      </c>
      <c r="D464" s="58">
        <v>122</v>
      </c>
      <c r="E464" s="58" t="s">
        <v>107</v>
      </c>
      <c r="F464" s="58"/>
      <c r="G464" s="59" t="str">
        <f>IF(ISERROR('1. Production by country {year}'!G464/'2. Crop area by country {year}'!G464)," ",'1. Production by country {year}'!G464/'2. Crop area by country {year}'!G464)</f>
        <v xml:space="preserve"> </v>
      </c>
      <c r="H464" s="59" t="str">
        <f>IF(ISERROR('1. Production by country {year}'!H464/'2. Crop area by country {year}'!H464)," ",'1. Production by country {year}'!H464/'2. Crop area by country {year}'!H464)</f>
        <v xml:space="preserve"> </v>
      </c>
      <c r="I464" s="59" t="str">
        <f>IF(ISERROR('1. Production by country {year}'!I464/'2. Crop area by country {year}'!I464)," ",'1. Production by country {year}'!I464/'2. Crop area by country {year}'!I464)</f>
        <v xml:space="preserve"> </v>
      </c>
      <c r="J464" s="59" t="str">
        <f>IF(ISERROR('1. Production by country {year}'!J464/'2. Crop area by country {year}'!J464)," ",'1. Production by country {year}'!J464/'2. Crop area by country {year}'!J464)</f>
        <v xml:space="preserve"> </v>
      </c>
      <c r="K464" s="59" t="str">
        <f>IF(ISERROR('1. Production by country {year}'!K464/'2. Crop area by country {year}'!K464)," ",'1. Production by country {year}'!K464/'2. Crop area by country {year}'!K464)</f>
        <v xml:space="preserve"> </v>
      </c>
      <c r="AC464" s="3"/>
    </row>
    <row r="465" spans="1:29">
      <c r="A465" s="58" t="s">
        <v>54</v>
      </c>
      <c r="B465" s="58">
        <v>147</v>
      </c>
      <c r="C465" s="58" t="s">
        <v>24</v>
      </c>
      <c r="D465" s="58">
        <v>15</v>
      </c>
      <c r="E465" s="58" t="s">
        <v>107</v>
      </c>
      <c r="F465" s="58"/>
      <c r="G465" s="59">
        <f>IF(ISERROR('1. Production by country {year}'!G465/'2. Crop area by country {year}'!G465)," ",'1. Production by country {year}'!G465/'2. Crop area by country {year}'!G465)</f>
        <v>4.5254724732949878</v>
      </c>
      <c r="H465" s="59">
        <f>IF(ISERROR('1. Production by country {year}'!H465/'2. Crop area by country {year}'!H465)," ",'1. Production by country {year}'!H465/'2. Crop area by country {year}'!H465)</f>
        <v>5.9308118081180812</v>
      </c>
      <c r="I465" s="59">
        <f>IF(ISERROR('1. Production by country {year}'!I465/'2. Crop area by country {year}'!I465)," ",'1. Production by country {year}'!I465/'2. Crop area by country {year}'!I465)</f>
        <v>5.9090909090909092</v>
      </c>
      <c r="J465" s="59">
        <f>IF(ISERROR('1. Production by country {year}'!J465/'2. Crop area by country {year}'!J465)," ",'1. Production by country {year}'!J465/'2. Crop area by country {year}'!J465)</f>
        <v>5.9090909090909092</v>
      </c>
      <c r="K465" s="59">
        <f>IF(ISERROR('1. Production by country {year}'!K465/'2. Crop area by country {year}'!K465)," ",'1. Production by country {year}'!K465/'2. Crop area by country {year}'!K465)</f>
        <v>5.5402132859364581</v>
      </c>
      <c r="AC465" s="3"/>
    </row>
    <row r="466" spans="1:29">
      <c r="A466" s="58" t="s">
        <v>54</v>
      </c>
      <c r="B466" s="58">
        <v>147</v>
      </c>
      <c r="C466" s="58" t="s">
        <v>25</v>
      </c>
      <c r="D466" s="58">
        <v>137</v>
      </c>
      <c r="E466" s="58" t="s">
        <v>107</v>
      </c>
      <c r="F466" s="58"/>
      <c r="G466" s="59" t="str">
        <f>IF(ISERROR('1. Production by country {year}'!G466/'2. Crop area by country {year}'!G466)," ",'1. Production by country {year}'!G466/'2. Crop area by country {year}'!G466)</f>
        <v xml:space="preserve"> </v>
      </c>
      <c r="H466" s="59" t="str">
        <f>IF(ISERROR('1. Production by country {year}'!H466/'2. Crop area by country {year}'!H466)," ",'1. Production by country {year}'!H466/'2. Crop area by country {year}'!H466)</f>
        <v xml:space="preserve"> </v>
      </c>
      <c r="I466" s="59" t="str">
        <f>IF(ISERROR('1. Production by country {year}'!I466/'2. Crop area by country {year}'!I466)," ",'1. Production by country {year}'!I466/'2. Crop area by country {year}'!I466)</f>
        <v xml:space="preserve"> </v>
      </c>
      <c r="J466" s="59" t="str">
        <f>IF(ISERROR('1. Production by country {year}'!J466/'2. Crop area by country {year}'!J466)," ",'1. Production by country {year}'!J466/'2. Crop area by country {year}'!J466)</f>
        <v xml:space="preserve"> </v>
      </c>
      <c r="K466" s="59" t="str">
        <f>IF(ISERROR('1. Production by country {year}'!K466/'2. Crop area by country {year}'!K466)," ",'1. Production by country {year}'!K466/'2. Crop area by country {year}'!K466)</f>
        <v xml:space="preserve"> </v>
      </c>
      <c r="AC466" s="3"/>
    </row>
    <row r="467" spans="1:29">
      <c r="A467" s="58" t="s">
        <v>55</v>
      </c>
      <c r="B467" s="58">
        <v>158</v>
      </c>
      <c r="C467" s="58" t="s">
        <v>7</v>
      </c>
      <c r="D467" s="58">
        <v>486</v>
      </c>
      <c r="E467" s="58" t="s">
        <v>107</v>
      </c>
      <c r="F467" s="58"/>
      <c r="G467" s="59" t="str">
        <f>IF(ISERROR('1. Production by country {year}'!G467/'2. Crop area by country {year}'!G467)," ",'1. Production by country {year}'!G467/'2. Crop area by country {year}'!G467)</f>
        <v xml:space="preserve"> </v>
      </c>
      <c r="H467" s="59" t="str">
        <f>IF(ISERROR('1. Production by country {year}'!H467/'2. Crop area by country {year}'!H467)," ",'1. Production by country {year}'!H467/'2. Crop area by country {year}'!H467)</f>
        <v xml:space="preserve"> </v>
      </c>
      <c r="I467" s="59" t="str">
        <f>IF(ISERROR('1. Production by country {year}'!I467/'2. Crop area by country {year}'!I467)," ",'1. Production by country {year}'!I467/'2. Crop area by country {year}'!I467)</f>
        <v xml:space="preserve"> </v>
      </c>
      <c r="J467" s="59" t="str">
        <f>IF(ISERROR('1. Production by country {year}'!J467/'2. Crop area by country {year}'!J467)," ",'1. Production by country {year}'!J467/'2. Crop area by country {year}'!J467)</f>
        <v xml:space="preserve"> </v>
      </c>
      <c r="K467" s="59" t="str">
        <f>IF(ISERROR('1. Production by country {year}'!K467/'2. Crop area by country {year}'!K467)," ",'1. Production by country {year}'!K467/'2. Crop area by country {year}'!K467)</f>
        <v xml:space="preserve"> </v>
      </c>
      <c r="AC467" s="3"/>
    </row>
    <row r="468" spans="1:29">
      <c r="A468" s="58" t="s">
        <v>55</v>
      </c>
      <c r="B468" s="58">
        <v>158</v>
      </c>
      <c r="C468" s="58" t="s">
        <v>10</v>
      </c>
      <c r="D468" s="58">
        <v>176</v>
      </c>
      <c r="E468" s="58" t="s">
        <v>107</v>
      </c>
      <c r="F468" s="58"/>
      <c r="G468" s="59">
        <f>IF(ISERROR('1. Production by country {year}'!G468/'2. Crop area by country {year}'!G468)," ",'1. Production by country {year}'!G468/'2. Crop area by country {year}'!G468)</f>
        <v>0.5</v>
      </c>
      <c r="H468" s="59">
        <f>IF(ISERROR('1. Production by country {year}'!H468/'2. Crop area by country {year}'!H468)," ",'1. Production by country {year}'!H468/'2. Crop area by country {year}'!H468)</f>
        <v>0.5</v>
      </c>
      <c r="I468" s="59">
        <f>IF(ISERROR('1. Production by country {year}'!I468/'2. Crop area by country {year}'!I468)," ",'1. Production by country {year}'!I468/'2. Crop area by country {year}'!I468)</f>
        <v>0.5</v>
      </c>
      <c r="J468" s="59">
        <f>IF(ISERROR('1. Production by country {year}'!J468/'2. Crop area by country {year}'!J468)," ",'1. Production by country {year}'!J468/'2. Crop area by country {year}'!J468)</f>
        <v>0.5</v>
      </c>
      <c r="K468" s="59">
        <f>IF(ISERROR('1. Production by country {year}'!K468/'2. Crop area by country {year}'!K468)," ",'1. Production by country {year}'!K468/'2. Crop area by country {year}'!K468)</f>
        <v>0.5</v>
      </c>
      <c r="AC468" s="3"/>
    </row>
    <row r="469" spans="1:29">
      <c r="A469" s="58" t="s">
        <v>55</v>
      </c>
      <c r="B469" s="58">
        <v>158</v>
      </c>
      <c r="C469" s="58" t="s">
        <v>12</v>
      </c>
      <c r="D469" s="58">
        <v>125</v>
      </c>
      <c r="E469" s="58" t="s">
        <v>107</v>
      </c>
      <c r="F469" s="58"/>
      <c r="G469" s="59">
        <f>IF(ISERROR('1. Production by country {year}'!G469/'2. Crop area by country {year}'!G469)," ",'1. Production by country {year}'!G469/'2. Crop area by country {year}'!G469)</f>
        <v>22.148148148148149</v>
      </c>
      <c r="H469" s="59">
        <f>IF(ISERROR('1. Production by country {year}'!H469/'2. Crop area by country {year}'!H469)," ",'1. Production by country {year}'!H469/'2. Crop area by country {year}'!H469)</f>
        <v>21.936507936507937</v>
      </c>
      <c r="I469" s="59">
        <f>IF(ISERROR('1. Production by country {year}'!I469/'2. Crop area by country {year}'!I469)," ",'1. Production by country {year}'!I469/'2. Crop area by country {year}'!I469)</f>
        <v>22.045454545454547</v>
      </c>
      <c r="J469" s="59">
        <f>IF(ISERROR('1. Production by country {year}'!J469/'2. Crop area by country {year}'!J469)," ",'1. Production by country {year}'!J469/'2. Crop area by country {year}'!J469)</f>
        <v>22.06</v>
      </c>
      <c r="K469" s="59">
        <f>IF(ISERROR('1. Production by country {year}'!K469/'2. Crop area by country {year}'!K469)," ",'1. Production by country {year}'!K469/'2. Crop area by country {year}'!K469)</f>
        <v>22.042918454935624</v>
      </c>
      <c r="AC469" s="3"/>
    </row>
    <row r="470" spans="1:29">
      <c r="A470" s="58" t="s">
        <v>55</v>
      </c>
      <c r="B470" s="58">
        <v>158</v>
      </c>
      <c r="C470" s="58" t="s">
        <v>13</v>
      </c>
      <c r="D470" s="58">
        <v>191</v>
      </c>
      <c r="E470" s="58" t="s">
        <v>107</v>
      </c>
      <c r="F470" s="58"/>
      <c r="G470" s="59">
        <f>IF(ISERROR('1. Production by country {year}'!G470/'2. Crop area by country {year}'!G470)," ",'1. Production by country {year}'!G470/'2. Crop area by country {year}'!G470)</f>
        <v>0.54838709677419351</v>
      </c>
      <c r="H470" s="59">
        <f>IF(ISERROR('1. Production by country {year}'!H470/'2. Crop area by country {year}'!H470)," ",'1. Production by country {year}'!H470/'2. Crop area by country {year}'!H470)</f>
        <v>0.54545454545454541</v>
      </c>
      <c r="I470" s="59">
        <f>IF(ISERROR('1. Production by country {year}'!I470/'2. Crop area by country {year}'!I470)," ",'1. Production by country {year}'!I470/'2. Crop area by country {year}'!I470)</f>
        <v>0.54545454545454541</v>
      </c>
      <c r="J470" s="59">
        <f>IF(ISERROR('1. Production by country {year}'!J470/'2. Crop area by country {year}'!J470)," ",'1. Production by country {year}'!J470/'2. Crop area by country {year}'!J470)</f>
        <v>0.54545454545454541</v>
      </c>
      <c r="K470" s="59">
        <f>IF(ISERROR('1. Production by country {year}'!K470/'2. Crop area by country {year}'!K470)," ",'1. Production by country {year}'!K470/'2. Crop area by country {year}'!K470)</f>
        <v>0.5461538461538461</v>
      </c>
      <c r="AC470" s="3"/>
    </row>
    <row r="471" spans="1:29">
      <c r="A471" s="58" t="s">
        <v>55</v>
      </c>
      <c r="B471" s="58">
        <v>158</v>
      </c>
      <c r="C471" s="58" t="s">
        <v>14</v>
      </c>
      <c r="D471" s="58">
        <v>195</v>
      </c>
      <c r="E471" s="58" t="s">
        <v>107</v>
      </c>
      <c r="F471" s="58"/>
      <c r="G471" s="59">
        <f>IF(ISERROR('1. Production by country {year}'!G471/'2. Crop area by country {year}'!G471)," ",'1. Production by country {year}'!G471/'2. Crop area by country {year}'!G471)</f>
        <v>0.16918280749357734</v>
      </c>
      <c r="H471" s="59">
        <f>IF(ISERROR('1. Production by country {year}'!H471/'2. Crop area by country {year}'!H471)," ",'1. Production by country {year}'!H471/'2. Crop area by country {year}'!H471)</f>
        <v>0.16886765270841336</v>
      </c>
      <c r="I471" s="59">
        <f>IF(ISERROR('1. Production by country {year}'!I471/'2. Crop area by country {year}'!I471)," ",'1. Production by country {year}'!I471/'2. Crop area by country {year}'!I471)</f>
        <v>0.2106740405006445</v>
      </c>
      <c r="J471" s="59">
        <f>IF(ISERROR('1. Production by country {year}'!J471/'2. Crop area by country {year}'!J471)," ",'1. Production by country {year}'!J471/'2. Crop area by country {year}'!J471)</f>
        <v>0.29639073035299451</v>
      </c>
      <c r="K471" s="59">
        <f>IF(ISERROR('1. Production by country {year}'!K471/'2. Crop area by country {year}'!K471)," ",'1. Production by country {year}'!K471/'2. Crop area by country {year}'!K471)</f>
        <v>0.21834258131456669</v>
      </c>
      <c r="AC471" s="3"/>
    </row>
    <row r="472" spans="1:29">
      <c r="A472" s="58" t="s">
        <v>55</v>
      </c>
      <c r="B472" s="58">
        <v>158</v>
      </c>
      <c r="C472" s="58" t="s">
        <v>15</v>
      </c>
      <c r="D472" s="58">
        <v>242</v>
      </c>
      <c r="E472" s="58" t="s">
        <v>107</v>
      </c>
      <c r="F472" s="58"/>
      <c r="G472" s="59">
        <f>IF(ISERROR('1. Production by country {year}'!G472/'2. Crop area by country {year}'!G472)," ",'1. Production by country {year}'!G472/'2. Crop area by country {year}'!G472)</f>
        <v>0.45045336787564766</v>
      </c>
      <c r="H472" s="59">
        <f>IF(ISERROR('1. Production by country {year}'!H472/'2. Crop area by country {year}'!H472)," ",'1. Production by country {year}'!H472/'2. Crop area by country {year}'!H472)</f>
        <v>0.4624242424242424</v>
      </c>
      <c r="I472" s="59">
        <f>IF(ISERROR('1. Production by country {year}'!I472/'2. Crop area by country {year}'!I472)," ",'1. Production by country {year}'!I472/'2. Crop area by country {year}'!I472)</f>
        <v>0.39346900495046866</v>
      </c>
      <c r="J472" s="59">
        <f>IF(ISERROR('1. Production by country {year}'!J472/'2. Crop area by country {year}'!J472)," ",'1. Production by country {year}'!J472/'2. Crop area by country {year}'!J472)</f>
        <v>0.45564245710808804</v>
      </c>
      <c r="K472" s="59">
        <f>IF(ISERROR('1. Production by country {year}'!K472/'2. Crop area by country {year}'!K472)," ",'1. Production by country {year}'!K472/'2. Crop area by country {year}'!K472)</f>
        <v>0.44220774801061791</v>
      </c>
      <c r="AC472" s="3"/>
    </row>
    <row r="473" spans="1:29">
      <c r="A473" s="58" t="s">
        <v>55</v>
      </c>
      <c r="B473" s="58">
        <v>158</v>
      </c>
      <c r="C473" s="58" t="s">
        <v>16</v>
      </c>
      <c r="D473" s="58">
        <v>201</v>
      </c>
      <c r="E473" s="58" t="s">
        <v>107</v>
      </c>
      <c r="F473" s="58"/>
      <c r="G473" s="59" t="str">
        <f>IF(ISERROR('1. Production by country {year}'!G473/'2. Crop area by country {year}'!G473)," ",'1. Production by country {year}'!G473/'2. Crop area by country {year}'!G473)</f>
        <v xml:space="preserve"> </v>
      </c>
      <c r="H473" s="59" t="str">
        <f>IF(ISERROR('1. Production by country {year}'!H473/'2. Crop area by country {year}'!H473)," ",'1. Production by country {year}'!H473/'2. Crop area by country {year}'!H473)</f>
        <v xml:space="preserve"> </v>
      </c>
      <c r="I473" s="59" t="str">
        <f>IF(ISERROR('1. Production by country {year}'!I473/'2. Crop area by country {year}'!I473)," ",'1. Production by country {year}'!I473/'2. Crop area by country {year}'!I473)</f>
        <v xml:space="preserve"> </v>
      </c>
      <c r="J473" s="59" t="str">
        <f>IF(ISERROR('1. Production by country {year}'!J473/'2. Crop area by country {year}'!J473)," ",'1. Production by country {year}'!J473/'2. Crop area by country {year}'!J473)</f>
        <v xml:space="preserve"> </v>
      </c>
      <c r="K473" s="59" t="str">
        <f>IF(ISERROR('1. Production by country {year}'!K473/'2. Crop area by country {year}'!K473)," ",'1. Production by country {year}'!K473/'2. Crop area by country {year}'!K473)</f>
        <v xml:space="preserve"> </v>
      </c>
      <c r="AC473" s="3"/>
    </row>
    <row r="474" spans="1:29">
      <c r="A474" s="58" t="s">
        <v>55</v>
      </c>
      <c r="B474" s="58">
        <v>158</v>
      </c>
      <c r="C474" s="58" t="s">
        <v>17</v>
      </c>
      <c r="D474" s="58">
        <v>56</v>
      </c>
      <c r="E474" s="58" t="s">
        <v>107</v>
      </c>
      <c r="F474" s="58"/>
      <c r="G474" s="59">
        <f>IF(ISERROR('1. Production by country {year}'!G474/'2. Crop area by country {year}'!G474)," ",'1. Production by country {year}'!G474/'2. Crop area by country {year}'!G474)</f>
        <v>0.90909090909090906</v>
      </c>
      <c r="H474" s="59">
        <f>IF(ISERROR('1. Production by country {year}'!H474/'2. Crop area by country {year}'!H474)," ",'1. Production by country {year}'!H474/'2. Crop area by country {year}'!H474)</f>
        <v>0.82758620689655171</v>
      </c>
      <c r="I474" s="59">
        <f>IF(ISERROR('1. Production by country {year}'!I474/'2. Crop area by country {year}'!I474)," ",'1. Production by country {year}'!I474/'2. Crop area by country {year}'!I474)</f>
        <v>1.0842696629213484</v>
      </c>
      <c r="J474" s="59">
        <f>IF(ISERROR('1. Production by country {year}'!J474/'2. Crop area by country {year}'!J474)," ",'1. Production by country {year}'!J474/'2. Crop area by country {year}'!J474)</f>
        <v>0.953125</v>
      </c>
      <c r="K474" s="59">
        <f>IF(ISERROR('1. Production by country {year}'!K474/'2. Crop area by country {year}'!K474)," ",'1. Production by country {year}'!K474/'2. Crop area by country {year}'!K474)</f>
        <v>1.0212765957446808</v>
      </c>
      <c r="AC474" s="3"/>
    </row>
    <row r="475" spans="1:29">
      <c r="A475" s="58" t="s">
        <v>55</v>
      </c>
      <c r="B475" s="58">
        <v>158</v>
      </c>
      <c r="C475" s="58" t="s">
        <v>18</v>
      </c>
      <c r="D475" s="58">
        <v>79</v>
      </c>
      <c r="E475" s="58" t="s">
        <v>107</v>
      </c>
      <c r="F475" s="58"/>
      <c r="G475" s="59">
        <f>IF(ISERROR('1. Production by country {year}'!G475/'2. Crop area by country {year}'!G475)," ",'1. Production by country {year}'!G475/'2. Crop area by country {year}'!G475)</f>
        <v>0.45002460170684944</v>
      </c>
      <c r="H475" s="59">
        <f>IF(ISERROR('1. Production by country {year}'!H475/'2. Crop area by country {year}'!H475)," ",'1. Production by country {year}'!H475/'2. Crop area by country {year}'!H475)</f>
        <v>0.48292281091270745</v>
      </c>
      <c r="I475" s="59">
        <f>IF(ISERROR('1. Production by country {year}'!I475/'2. Crop area by country {year}'!I475)," ",'1. Production by country {year}'!I475/'2. Crop area by country {year}'!I475)</f>
        <v>0.45086666043237966</v>
      </c>
      <c r="J475" s="59">
        <f>IF(ISERROR('1. Production by country {year}'!J475/'2. Crop area by country {year}'!J475)," ",'1. Production by country {year}'!J475/'2. Crop area by country {year}'!J475)</f>
        <v>0.51097541331693241</v>
      </c>
      <c r="K475" s="59">
        <f>IF(ISERROR('1. Production by country {year}'!K475/'2. Crop area by country {year}'!K475)," ",'1. Production by country {year}'!K475/'2. Crop area by country {year}'!K475)</f>
        <v>0.47495707805065868</v>
      </c>
      <c r="AC475" s="3"/>
    </row>
    <row r="476" spans="1:29">
      <c r="A476" s="58" t="s">
        <v>55</v>
      </c>
      <c r="B476" s="58">
        <v>158</v>
      </c>
      <c r="C476" s="58" t="s">
        <v>19</v>
      </c>
      <c r="D476" s="58">
        <v>197</v>
      </c>
      <c r="E476" s="58" t="s">
        <v>107</v>
      </c>
      <c r="F476" s="58"/>
      <c r="G476" s="59" t="str">
        <f>IF(ISERROR('1. Production by country {year}'!G476/'2. Crop area by country {year}'!G476)," ",'1. Production by country {year}'!G476/'2. Crop area by country {year}'!G476)</f>
        <v xml:space="preserve"> </v>
      </c>
      <c r="H476" s="59" t="str">
        <f>IF(ISERROR('1. Production by country {year}'!H476/'2. Crop area by country {year}'!H476)," ",'1. Production by country {year}'!H476/'2. Crop area by country {year}'!H476)</f>
        <v xml:space="preserve"> </v>
      </c>
      <c r="I476" s="59" t="str">
        <f>IF(ISERROR('1. Production by country {year}'!I476/'2. Crop area by country {year}'!I476)," ",'1. Production by country {year}'!I476/'2. Crop area by country {year}'!I476)</f>
        <v xml:space="preserve"> </v>
      </c>
      <c r="J476" s="59" t="str">
        <f>IF(ISERROR('1. Production by country {year}'!J476/'2. Crop area by country {year}'!J476)," ",'1. Production by country {year}'!J476/'2. Crop area by country {year}'!J476)</f>
        <v xml:space="preserve"> </v>
      </c>
      <c r="K476" s="59" t="str">
        <f>IF(ISERROR('1. Production by country {year}'!K476/'2. Crop area by country {year}'!K476)," ",'1. Production by country {year}'!K476/'2. Crop area by country {year}'!K476)</f>
        <v xml:space="preserve"> </v>
      </c>
      <c r="AC476" s="3"/>
    </row>
    <row r="477" spans="1:29">
      <c r="A477" s="58" t="s">
        <v>55</v>
      </c>
      <c r="B477" s="58">
        <v>158</v>
      </c>
      <c r="C477" s="58" t="s">
        <v>20</v>
      </c>
      <c r="D477" s="58">
        <v>489</v>
      </c>
      <c r="E477" s="58" t="s">
        <v>107</v>
      </c>
      <c r="F477" s="58"/>
      <c r="G477" s="59" t="str">
        <f>IF(ISERROR('1. Production by country {year}'!G477/'2. Crop area by country {year}'!G477)," ",'1. Production by country {year}'!G477/'2. Crop area by country {year}'!G477)</f>
        <v xml:space="preserve"> </v>
      </c>
      <c r="H477" s="59" t="str">
        <f>IF(ISERROR('1. Production by country {year}'!H477/'2. Crop area by country {year}'!H477)," ",'1. Production by country {year}'!H477/'2. Crop area by country {year}'!H477)</f>
        <v xml:space="preserve"> </v>
      </c>
      <c r="I477" s="59" t="str">
        <f>IF(ISERROR('1. Production by country {year}'!I477/'2. Crop area by country {year}'!I477)," ",'1. Production by country {year}'!I477/'2. Crop area by country {year}'!I477)</f>
        <v xml:space="preserve"> </v>
      </c>
      <c r="J477" s="59" t="str">
        <f>IF(ISERROR('1. Production by country {year}'!J477/'2. Crop area by country {year}'!J477)," ",'1. Production by country {year}'!J477/'2. Crop area by country {year}'!J477)</f>
        <v xml:space="preserve"> </v>
      </c>
      <c r="K477" s="59" t="str">
        <f>IF(ISERROR('1. Production by country {year}'!K477/'2. Crop area by country {year}'!K477)," ",'1. Production by country {year}'!K477/'2. Crop area by country {year}'!K477)</f>
        <v xml:space="preserve"> </v>
      </c>
      <c r="AC477" s="3"/>
    </row>
    <row r="478" spans="1:29">
      <c r="A478" s="58" t="s">
        <v>55</v>
      </c>
      <c r="B478" s="58">
        <v>158</v>
      </c>
      <c r="C478" s="58" t="s">
        <v>21</v>
      </c>
      <c r="D478" s="58">
        <v>27</v>
      </c>
      <c r="E478" s="58" t="s">
        <v>107</v>
      </c>
      <c r="F478" s="58"/>
      <c r="G478" s="59">
        <f>IF(ISERROR('1. Production by country {year}'!G478/'2. Crop area by country {year}'!G478)," ",'1. Production by country {year}'!G478/'2. Crop area by country {year}'!G478)</f>
        <v>3.9643944407677036</v>
      </c>
      <c r="H478" s="59">
        <f>IF(ISERROR('1. Production by country {year}'!H478/'2. Crop area by country {year}'!H478)," ",'1. Production by country {year}'!H478/'2. Crop area by country {year}'!H478)</f>
        <v>3.7082229371688116</v>
      </c>
      <c r="I478" s="59">
        <f>IF(ISERROR('1. Production by country {year}'!I478/'2. Crop area by country {year}'!I478)," ",'1. Production by country {year}'!I478/'2. Crop area by country {year}'!I478)</f>
        <v>3.1201248049921997</v>
      </c>
      <c r="J478" s="59">
        <f>IF(ISERROR('1. Production by country {year}'!J478/'2. Crop area by country {year}'!J478)," ",'1. Production by country {year}'!J478/'2. Crop area by country {year}'!J478)</f>
        <v>1.6057361807629458</v>
      </c>
      <c r="K478" s="59">
        <f>IF(ISERROR('1. Production by country {year}'!K478/'2. Crop area by country {year}'!K478)," ",'1. Production by country {year}'!K478/'2. Crop area by country {year}'!K478)</f>
        <v>3.0980269011357096</v>
      </c>
      <c r="AC478" s="3"/>
    </row>
    <row r="479" spans="1:29">
      <c r="A479" s="58" t="s">
        <v>55</v>
      </c>
      <c r="B479" s="58">
        <v>158</v>
      </c>
      <c r="C479" s="58" t="s">
        <v>22</v>
      </c>
      <c r="D479" s="58">
        <v>83</v>
      </c>
      <c r="E479" s="58" t="s">
        <v>107</v>
      </c>
      <c r="F479" s="58"/>
      <c r="G479" s="59">
        <f>IF(ISERROR('1. Production by country {year}'!G479/'2. Crop area by country {year}'!G479)," ",'1. Production by country {year}'!G479/'2. Crop area by country {year}'!G479)</f>
        <v>0.38112735201485909</v>
      </c>
      <c r="H479" s="59">
        <f>IF(ISERROR('1. Production by country {year}'!H479/'2. Crop area by country {year}'!H479)," ",'1. Production by country {year}'!H479/'2. Crop area by country {year}'!H479)</f>
        <v>0.34643534317888486</v>
      </c>
      <c r="I479" s="59">
        <f>IF(ISERROR('1. Production by country {year}'!I479/'2. Crop area by country {year}'!I479)," ",'1. Production by country {year}'!I479/'2. Crop area by country {year}'!I479)</f>
        <v>0.34352784774945605</v>
      </c>
      <c r="J479" s="59">
        <f>IF(ISERROR('1. Production by country {year}'!J479/'2. Crop area by country {year}'!J479)," ",'1. Production by country {year}'!J479/'2. Crop area by country {year}'!J479)</f>
        <v>0.42912316302818054</v>
      </c>
      <c r="K479" s="59">
        <f>IF(ISERROR('1. Production by country {year}'!K479/'2. Crop area by country {year}'!K479)," ",'1. Production by country {year}'!K479/'2. Crop area by country {year}'!K479)</f>
        <v>0.37631837340968954</v>
      </c>
      <c r="AC479" s="3"/>
    </row>
    <row r="480" spans="1:29">
      <c r="A480" s="58" t="s">
        <v>55</v>
      </c>
      <c r="B480" s="58">
        <v>158</v>
      </c>
      <c r="C480" s="58" t="s">
        <v>23</v>
      </c>
      <c r="D480" s="58">
        <v>122</v>
      </c>
      <c r="E480" s="58" t="s">
        <v>107</v>
      </c>
      <c r="F480" s="58"/>
      <c r="G480" s="59">
        <f>IF(ISERROR('1. Production by country {year}'!G480/'2. Crop area by country {year}'!G480)," ",'1. Production by country {year}'!G480/'2. Crop area by country {year}'!G480)</f>
        <v>16.096774193548388</v>
      </c>
      <c r="H480" s="59">
        <f>IF(ISERROR('1. Production by country {year}'!H480/'2. Crop area by country {year}'!H480)," ",'1. Production by country {year}'!H480/'2. Crop area by country {year}'!H480)</f>
        <v>16.087719298245613</v>
      </c>
      <c r="I480" s="59">
        <f>IF(ISERROR('1. Production by country {year}'!I480/'2. Crop area by country {year}'!I480)," ",'1. Production by country {year}'!I480/'2. Crop area by country {year}'!I480)</f>
        <v>15.987012987012987</v>
      </c>
      <c r="J480" s="59">
        <f>IF(ISERROR('1. Production by country {year}'!J480/'2. Crop area by country {year}'!J480)," ",'1. Production by country {year}'!J480/'2. Crop area by country {year}'!J480)</f>
        <v>16.829601628380342</v>
      </c>
      <c r="K480" s="59">
        <f>IF(ISERROR('1. Production by country {year}'!K480/'2. Crop area by country {year}'!K480)," ",'1. Production by country {year}'!K480/'2. Crop area by country {year}'!K480)</f>
        <v>16.178193490144942</v>
      </c>
      <c r="AC480" s="3"/>
    </row>
    <row r="481" spans="1:29">
      <c r="A481" s="58" t="s">
        <v>55</v>
      </c>
      <c r="B481" s="58">
        <v>158</v>
      </c>
      <c r="C481" s="58" t="s">
        <v>24</v>
      </c>
      <c r="D481" s="58">
        <v>15</v>
      </c>
      <c r="E481" s="58" t="s">
        <v>107</v>
      </c>
      <c r="F481" s="58"/>
      <c r="G481" s="59">
        <f>IF(ISERROR('1. Production by country {year}'!G481/'2. Crop area by country {year}'!G481)," ",'1. Production by country {year}'!G481/'2. Crop area by country {year}'!G481)</f>
        <v>1.5517241379310345</v>
      </c>
      <c r="H481" s="59">
        <f>IF(ISERROR('1. Production by country {year}'!H481/'2. Crop area by country {year}'!H481)," ",'1. Production by country {year}'!H481/'2. Crop area by country {year}'!H481)</f>
        <v>1.4992307692307691</v>
      </c>
      <c r="I481" s="59">
        <f>IF(ISERROR('1. Production by country {year}'!I481/'2. Crop area by country {year}'!I481)," ",'1. Production by country {year}'!I481/'2. Crop area by country {year}'!I481)</f>
        <v>1.5</v>
      </c>
      <c r="J481" s="59">
        <f>IF(ISERROR('1. Production by country {year}'!J481/'2. Crop area by country {year}'!J481)," ",'1. Production by country {year}'!J481/'2. Crop area by country {year}'!J481)</f>
        <v>1.4912280701754386</v>
      </c>
      <c r="K481" s="59">
        <f>IF(ISERROR('1. Production by country {year}'!K481/'2. Crop area by country {year}'!K481)," ",'1. Production by country {year}'!K481/'2. Crop area by country {year}'!K481)</f>
        <v>1.5108370044052863</v>
      </c>
      <c r="AC481" s="3"/>
    </row>
    <row r="482" spans="1:29">
      <c r="A482" s="58" t="s">
        <v>55</v>
      </c>
      <c r="B482" s="58">
        <v>158</v>
      </c>
      <c r="C482" s="58" t="s">
        <v>25</v>
      </c>
      <c r="D482" s="58">
        <v>137</v>
      </c>
      <c r="E482" s="58" t="s">
        <v>107</v>
      </c>
      <c r="F482" s="58"/>
      <c r="G482" s="59" t="str">
        <f>IF(ISERROR('1. Production by country {year}'!G482/'2. Crop area by country {year}'!G482)," ",'1. Production by country {year}'!G482/'2. Crop area by country {year}'!G482)</f>
        <v xml:space="preserve"> </v>
      </c>
      <c r="H482" s="59" t="str">
        <f>IF(ISERROR('1. Production by country {year}'!H482/'2. Crop area by country {year}'!H482)," ",'1. Production by country {year}'!H482/'2. Crop area by country {year}'!H482)</f>
        <v xml:space="preserve"> </v>
      </c>
      <c r="I482" s="59" t="str">
        <f>IF(ISERROR('1. Production by country {year}'!I482/'2. Crop area by country {year}'!I482)," ",'1. Production by country {year}'!I482/'2. Crop area by country {year}'!I482)</f>
        <v xml:space="preserve"> </v>
      </c>
      <c r="J482" s="59" t="str">
        <f>IF(ISERROR('1. Production by country {year}'!J482/'2. Crop area by country {year}'!J482)," ",'1. Production by country {year}'!J482/'2. Crop area by country {year}'!J482)</f>
        <v xml:space="preserve"> </v>
      </c>
      <c r="K482" s="59" t="str">
        <f>IF(ISERROR('1. Production by country {year}'!K482/'2. Crop area by country {year}'!K482)," ",'1. Production by country {year}'!K482/'2. Crop area by country {year}'!K482)</f>
        <v xml:space="preserve"> </v>
      </c>
      <c r="AC482" s="3"/>
    </row>
    <row r="483" spans="1:29">
      <c r="A483" s="58" t="s">
        <v>56</v>
      </c>
      <c r="B483" s="58">
        <v>159</v>
      </c>
      <c r="C483" s="58" t="s">
        <v>7</v>
      </c>
      <c r="D483" s="58">
        <v>486</v>
      </c>
      <c r="E483" s="58" t="s">
        <v>107</v>
      </c>
      <c r="F483" s="58"/>
      <c r="G483" s="59" t="str">
        <f>IF(ISERROR('1. Production by country {year}'!G483/'2. Crop area by country {year}'!G483)," ",'1. Production by country {year}'!G483/'2. Crop area by country {year}'!G483)</f>
        <v xml:space="preserve"> </v>
      </c>
      <c r="H483" s="59" t="str">
        <f>IF(ISERROR('1. Production by country {year}'!H483/'2. Crop area by country {year}'!H483)," ",'1. Production by country {year}'!H483/'2. Crop area by country {year}'!H483)</f>
        <v xml:space="preserve"> </v>
      </c>
      <c r="I483" s="59" t="str">
        <f>IF(ISERROR('1. Production by country {year}'!I483/'2. Crop area by country {year}'!I483)," ",'1. Production by country {year}'!I483/'2. Crop area by country {year}'!I483)</f>
        <v xml:space="preserve"> </v>
      </c>
      <c r="J483" s="59" t="str">
        <f>IF(ISERROR('1. Production by country {year}'!J483/'2. Crop area by country {year}'!J483)," ",'1. Production by country {year}'!J483/'2. Crop area by country {year}'!J483)</f>
        <v xml:space="preserve"> </v>
      </c>
      <c r="K483" s="59" t="str">
        <f>IF(ISERROR('1. Production by country {year}'!K483/'2. Crop area by country {year}'!K483)," ",'1. Production by country {year}'!K483/'2. Crop area by country {year}'!K483)</f>
        <v xml:space="preserve"> </v>
      </c>
      <c r="AC483" s="3"/>
    </row>
    <row r="484" spans="1:29">
      <c r="A484" s="58" t="s">
        <v>56</v>
      </c>
      <c r="B484" s="58">
        <v>159</v>
      </c>
      <c r="C484" s="58" t="s">
        <v>10</v>
      </c>
      <c r="D484" s="58">
        <v>176</v>
      </c>
      <c r="E484" s="58" t="s">
        <v>107</v>
      </c>
      <c r="F484" s="58"/>
      <c r="G484" s="59" t="str">
        <f>IF(ISERROR('1. Production by country {year}'!G484/'2. Crop area by country {year}'!G484)," ",'1. Production by country {year}'!G484/'2. Crop area by country {year}'!G484)</f>
        <v xml:space="preserve"> </v>
      </c>
      <c r="H484" s="59" t="str">
        <f>IF(ISERROR('1. Production by country {year}'!H484/'2. Crop area by country {year}'!H484)," ",'1. Production by country {year}'!H484/'2. Crop area by country {year}'!H484)</f>
        <v xml:space="preserve"> </v>
      </c>
      <c r="I484" s="59" t="str">
        <f>IF(ISERROR('1. Production by country {year}'!I484/'2. Crop area by country {year}'!I484)," ",'1. Production by country {year}'!I484/'2. Crop area by country {year}'!I484)</f>
        <v xml:space="preserve"> </v>
      </c>
      <c r="J484" s="59" t="str">
        <f>IF(ISERROR('1. Production by country {year}'!J484/'2. Crop area by country {year}'!J484)," ",'1. Production by country {year}'!J484/'2. Crop area by country {year}'!J484)</f>
        <v xml:space="preserve"> </v>
      </c>
      <c r="K484" s="59" t="str">
        <f>IF(ISERROR('1. Production by country {year}'!K484/'2. Crop area by country {year}'!K484)," ",'1. Production by country {year}'!K484/'2. Crop area by country {year}'!K484)</f>
        <v xml:space="preserve"> </v>
      </c>
      <c r="AC484" s="3"/>
    </row>
    <row r="485" spans="1:29">
      <c r="A485" s="58" t="s">
        <v>56</v>
      </c>
      <c r="B485" s="58">
        <v>159</v>
      </c>
      <c r="C485" s="58" t="s">
        <v>12</v>
      </c>
      <c r="D485" s="58">
        <v>125</v>
      </c>
      <c r="E485" s="58" t="s">
        <v>107</v>
      </c>
      <c r="F485" s="58"/>
      <c r="G485" s="59">
        <f>IF(ISERROR('1. Production by country {year}'!G485/'2. Crop area by country {year}'!G485)," ",'1. Production by country {year}'!G485/'2. Crop area by country {year}'!G485)</f>
        <v>10.990216816499206</v>
      </c>
      <c r="H485" s="59">
        <f>IF(ISERROR('1. Production by country {year}'!H485/'2. Crop area by country {year}'!H485)," ",'1. Production by country {year}'!H485/'2. Crop area by country {year}'!H485)</f>
        <v>12.0002624671916</v>
      </c>
      <c r="I485" s="59">
        <f>IF(ISERROR('1. Production by country {year}'!I485/'2. Crop area by country {year}'!I485)," ",'1. Production by country {year}'!I485/'2. Crop area by country {year}'!I485)</f>
        <v>11.202580645161291</v>
      </c>
      <c r="J485" s="59">
        <f>IF(ISERROR('1. Production by country {year}'!J485/'2. Crop area by country {year}'!J485)," ",'1. Production by country {year}'!J485/'2. Crop area by country {year}'!J485)</f>
        <v>11.800423504499735</v>
      </c>
      <c r="K485" s="59">
        <f>IF(ISERROR('1. Production by country {year}'!K485/'2. Crop area by country {year}'!K485)," ",'1. Production by country {year}'!K485/'2. Crop area by country {year}'!K485)</f>
        <v>11.497408986552967</v>
      </c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>
      <c r="A486" s="58" t="s">
        <v>56</v>
      </c>
      <c r="B486" s="58">
        <v>159</v>
      </c>
      <c r="C486" s="58" t="s">
        <v>13</v>
      </c>
      <c r="D486" s="58">
        <v>191</v>
      </c>
      <c r="E486" s="58" t="s">
        <v>107</v>
      </c>
      <c r="F486" s="58"/>
      <c r="G486" s="59" t="str">
        <f>IF(ISERROR('1. Production by country {year}'!G486/'2. Crop area by country {year}'!G486)," ",'1. Production by country {year}'!G486/'2. Crop area by country {year}'!G486)</f>
        <v xml:space="preserve"> </v>
      </c>
      <c r="H486" s="59" t="str">
        <f>IF(ISERROR('1. Production by country {year}'!H486/'2. Crop area by country {year}'!H486)," ",'1. Production by country {year}'!H486/'2. Crop area by country {year}'!H486)</f>
        <v xml:space="preserve"> </v>
      </c>
      <c r="I486" s="59" t="str">
        <f>IF(ISERROR('1. Production by country {year}'!I486/'2. Crop area by country {year}'!I486)," ",'1. Production by country {year}'!I486/'2. Crop area by country {year}'!I486)</f>
        <v xml:space="preserve"> </v>
      </c>
      <c r="J486" s="59" t="str">
        <f>IF(ISERROR('1. Production by country {year}'!J486/'2. Crop area by country {year}'!J486)," ",'1. Production by country {year}'!J486/'2. Crop area by country {year}'!J486)</f>
        <v xml:space="preserve"> </v>
      </c>
      <c r="K486" s="59" t="str">
        <f>IF(ISERROR('1. Production by country {year}'!K486/'2. Crop area by country {year}'!K486)," ",'1. Production by country {year}'!K486/'2. Crop area by country {year}'!K486)</f>
        <v xml:space="preserve"> </v>
      </c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>
      <c r="A487" s="58" t="s">
        <v>56</v>
      </c>
      <c r="B487" s="58">
        <v>159</v>
      </c>
      <c r="C487" s="58" t="s">
        <v>14</v>
      </c>
      <c r="D487" s="58">
        <v>195</v>
      </c>
      <c r="E487" s="58" t="s">
        <v>107</v>
      </c>
      <c r="F487" s="58"/>
      <c r="G487" s="59">
        <f>IF(ISERROR('1. Production by country {year}'!G487/'2. Crop area by country {year}'!G487)," ",'1. Production by country {year}'!G487/'2. Crop area by country {year}'!G487)</f>
        <v>0.67995169082125606</v>
      </c>
      <c r="H487" s="59">
        <f>IF(ISERROR('1. Production by country {year}'!H487/'2. Crop area by country {year}'!H487)," ",'1. Production by country {year}'!H487/'2. Crop area by country {year}'!H487)</f>
        <v>0.68996822514752609</v>
      </c>
      <c r="I487" s="59">
        <f>IF(ISERROR('1. Production by country {year}'!I487/'2. Crop area by country {year}'!I487)," ",'1. Production by country {year}'!I487/'2. Crop area by country {year}'!I487)</f>
        <v>0.62346916054330881</v>
      </c>
      <c r="J487" s="59">
        <f>IF(ISERROR('1. Production by country {year}'!J487/'2. Crop area by country {year}'!J487)," ",'1. Production by country {year}'!J487/'2. Crop area by country {year}'!J487)</f>
        <v>0.67987875961762645</v>
      </c>
      <c r="K487" s="59">
        <f>IF(ISERROR('1. Production by country {year}'!K487/'2. Crop area by country {year}'!K487)," ",'1. Production by country {year}'!K487/'2. Crop area by country {year}'!K487)</f>
        <v>0.66784024010158138</v>
      </c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>
      <c r="A488" s="58" t="s">
        <v>56</v>
      </c>
      <c r="B488" s="58">
        <v>159</v>
      </c>
      <c r="C488" s="58" t="s">
        <v>15</v>
      </c>
      <c r="D488" s="58">
        <v>242</v>
      </c>
      <c r="E488" s="58" t="s">
        <v>107</v>
      </c>
      <c r="F488" s="58"/>
      <c r="G488" s="59">
        <f>IF(ISERROR('1. Production by country {year}'!G488/'2. Crop area by country {year}'!G488)," ",'1. Production by country {year}'!G488/'2. Crop area by country {year}'!G488)</f>
        <v>1.5903063557384545</v>
      </c>
      <c r="H488" s="59">
        <f>IF(ISERROR('1. Production by country {year}'!H488/'2. Crop area by country {year}'!H488)," ",'1. Production by country {year}'!H488/'2. Crop area by country {year}'!H488)</f>
        <v>1.7198741007194245</v>
      </c>
      <c r="I488" s="59">
        <f>IF(ISERROR('1. Production by country {year}'!I488/'2. Crop area by country {year}'!I488)," ",'1. Production by country {year}'!I488/'2. Crop area by country {year}'!I488)</f>
        <v>1.72</v>
      </c>
      <c r="J488" s="59">
        <f>IF(ISERROR('1. Production by country {year}'!J488/'2. Crop area by country {year}'!J488)," ",'1. Production by country {year}'!J488/'2. Crop area by country {year}'!J488)</f>
        <v>1.6956521739130435</v>
      </c>
      <c r="K488" s="59">
        <f>IF(ISERROR('1. Production by country {year}'!K488/'2. Crop area by country {year}'!K488)," ",'1. Production by country {year}'!K488/'2. Crop area by country {year}'!K488)</f>
        <v>1.6819818812213398</v>
      </c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>
      <c r="A489" s="58" t="s">
        <v>56</v>
      </c>
      <c r="B489" s="58">
        <v>159</v>
      </c>
      <c r="C489" s="58" t="s">
        <v>16</v>
      </c>
      <c r="D489" s="58">
        <v>201</v>
      </c>
      <c r="E489" s="58" t="s">
        <v>107</v>
      </c>
      <c r="F489" s="58"/>
      <c r="G489" s="59" t="str">
        <f>IF(ISERROR('1. Production by country {year}'!G489/'2. Crop area by country {year}'!G489)," ",'1. Production by country {year}'!G489/'2. Crop area by country {year}'!G489)</f>
        <v xml:space="preserve"> </v>
      </c>
      <c r="H489" s="59" t="str">
        <f>IF(ISERROR('1. Production by country {year}'!H489/'2. Crop area by country {year}'!H489)," ",'1. Production by country {year}'!H489/'2. Crop area by country {year}'!H489)</f>
        <v xml:space="preserve"> </v>
      </c>
      <c r="I489" s="59" t="str">
        <f>IF(ISERROR('1. Production by country {year}'!I489/'2. Crop area by country {year}'!I489)," ",'1. Production by country {year}'!I489/'2. Crop area by country {year}'!I489)</f>
        <v xml:space="preserve"> </v>
      </c>
      <c r="J489" s="59" t="str">
        <f>IF(ISERROR('1. Production by country {year}'!J489/'2. Crop area by country {year}'!J489)," ",'1. Production by country {year}'!J489/'2. Crop area by country {year}'!J489)</f>
        <v xml:space="preserve"> </v>
      </c>
      <c r="K489" s="59" t="str">
        <f>IF(ISERROR('1. Production by country {year}'!K489/'2. Crop area by country {year}'!K489)," ",'1. Production by country {year}'!K489/'2. Crop area by country {year}'!K489)</f>
        <v xml:space="preserve"> </v>
      </c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>
      <c r="A490" s="58" t="s">
        <v>56</v>
      </c>
      <c r="B490" s="58">
        <v>159</v>
      </c>
      <c r="C490" s="58" t="s">
        <v>17</v>
      </c>
      <c r="D490" s="58">
        <v>56</v>
      </c>
      <c r="E490" s="58" t="s">
        <v>107</v>
      </c>
      <c r="F490" s="58"/>
      <c r="G490" s="59">
        <f>IF(ISERROR('1. Production by country {year}'!G490/'2. Crop area by country {year}'!G490)," ",'1. Production by country {year}'!G490/'2. Crop area by country {year}'!G490)</f>
        <v>1.6597938144329898</v>
      </c>
      <c r="H490" s="59">
        <f>IF(ISERROR('1. Production by country {year}'!H490/'2. Crop area by country {year}'!H490)," ",'1. Production by country {year}'!H490/'2. Crop area by country {year}'!H490)</f>
        <v>1.8181818181818181</v>
      </c>
      <c r="I490" s="59">
        <f>IF(ISERROR('1. Production by country {year}'!I490/'2. Crop area by country {year}'!I490)," ",'1. Production by country {year}'!I490/'2. Crop area by country {year}'!I490)</f>
        <v>1.7048681541582149</v>
      </c>
      <c r="J490" s="59">
        <f>IF(ISERROR('1. Production by country {year}'!J490/'2. Crop area by country {year}'!J490)," ",'1. Production by country {year}'!J490/'2. Crop area by country {year}'!J490)</f>
        <v>1.9570871261378413</v>
      </c>
      <c r="K490" s="59">
        <f>IF(ISERROR('1. Production by country {year}'!K490/'2. Crop area by country {year}'!K490)," ",'1. Production by country {year}'!K490/'2. Crop area by country {year}'!K490)</f>
        <v>1.7866910946803638</v>
      </c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>
      <c r="A491" s="58" t="s">
        <v>56</v>
      </c>
      <c r="B491" s="58">
        <v>159</v>
      </c>
      <c r="C491" s="58" t="s">
        <v>18</v>
      </c>
      <c r="D491" s="58">
        <v>79</v>
      </c>
      <c r="E491" s="58" t="s">
        <v>107</v>
      </c>
      <c r="F491" s="58"/>
      <c r="G491" s="59">
        <f>IF(ISERROR('1. Production by country {year}'!G491/'2. Crop area by country {year}'!G491)," ",'1. Production by country {year}'!G491/'2. Crop area by country {year}'!G491)</f>
        <v>1.5299893276414087</v>
      </c>
      <c r="H491" s="59">
        <f>IF(ISERROR('1. Production by country {year}'!H491/'2. Crop area by country {year}'!H491)," ",'1. Production by country {year}'!H491/'2. Crop area by country {year}'!H491)</f>
        <v>1.5499899416616374</v>
      </c>
      <c r="I491" s="59">
        <f>IF(ISERROR('1. Production by country {year}'!I491/'2. Crop area by country {year}'!I491)," ",'1. Production by country {year}'!I491/'2. Crop area by country {year}'!I491)</f>
        <v>1.6000791139240507</v>
      </c>
      <c r="J491" s="59">
        <f>IF(ISERROR('1. Production by country {year}'!J491/'2. Crop area by country {year}'!J491)," ",'1. Production by country {year}'!J491/'2. Crop area by country {year}'!J491)</f>
        <v>1.8482871125611746</v>
      </c>
      <c r="K491" s="59">
        <f>IF(ISERROR('1. Production by country {year}'!K491/'2. Crop area by country {year}'!K491)," ",'1. Production by country {year}'!K491/'2. Crop area by country {year}'!K491)</f>
        <v>1.6326977977161501</v>
      </c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>
      <c r="A492" s="58" t="s">
        <v>56</v>
      </c>
      <c r="B492" s="58">
        <v>159</v>
      </c>
      <c r="C492" s="58" t="s">
        <v>19</v>
      </c>
      <c r="D492" s="58">
        <v>197</v>
      </c>
      <c r="E492" s="58" t="s">
        <v>107</v>
      </c>
      <c r="F492" s="58"/>
      <c r="G492" s="59" t="str">
        <f>IF(ISERROR('1. Production by country {year}'!G492/'2. Crop area by country {year}'!G492)," ",'1. Production by country {year}'!G492/'2. Crop area by country {year}'!G492)</f>
        <v xml:space="preserve"> </v>
      </c>
      <c r="H492" s="59" t="str">
        <f>IF(ISERROR('1. Production by country {year}'!H492/'2. Crop area by country {year}'!H492)," ",'1. Production by country {year}'!H492/'2. Crop area by country {year}'!H492)</f>
        <v xml:space="preserve"> </v>
      </c>
      <c r="I492" s="59" t="str">
        <f>IF(ISERROR('1. Production by country {year}'!I492/'2. Crop area by country {year}'!I492)," ",'1. Production by country {year}'!I492/'2. Crop area by country {year}'!I492)</f>
        <v xml:space="preserve"> </v>
      </c>
      <c r="J492" s="59" t="str">
        <f>IF(ISERROR('1. Production by country {year}'!J492/'2. Crop area by country {year}'!J492)," ",'1. Production by country {year}'!J492/'2. Crop area by country {year}'!J492)</f>
        <v xml:space="preserve"> </v>
      </c>
      <c r="K492" s="59" t="str">
        <f>IF(ISERROR('1. Production by country {year}'!K492/'2. Crop area by country {year}'!K492)," ",'1. Production by country {year}'!K492/'2. Crop area by country {year}'!K492)</f>
        <v xml:space="preserve"> </v>
      </c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>
      <c r="A493" s="58" t="s">
        <v>56</v>
      </c>
      <c r="B493" s="58">
        <v>159</v>
      </c>
      <c r="C493" s="58" t="s">
        <v>20</v>
      </c>
      <c r="D493" s="58">
        <v>489</v>
      </c>
      <c r="E493" s="58" t="s">
        <v>107</v>
      </c>
      <c r="F493" s="58"/>
      <c r="G493" s="59">
        <f>IF(ISERROR('1. Production by country {year}'!G493/'2. Crop area by country {year}'!G493)," ",'1. Production by country {year}'!G493/'2. Crop area by country {year}'!G493)</f>
        <v>5.7964205816554806</v>
      </c>
      <c r="H493" s="59">
        <f>IF(ISERROR('1. Production by country {year}'!H493/'2. Crop area by country {year}'!H493)," ",'1. Production by country {year}'!H493/'2. Crop area by country {year}'!H493)</f>
        <v>6.0940919037199128</v>
      </c>
      <c r="I493" s="59">
        <f>IF(ISERROR('1. Production by country {year}'!I493/'2. Crop area by country {year}'!I493)," ",'1. Production by country {year}'!I493/'2. Crop area by country {year}'!I493)</f>
        <v>6.3101265822784809</v>
      </c>
      <c r="J493" s="59">
        <f>IF(ISERROR('1. Production by country {year}'!J493/'2. Crop area by country {year}'!J493)," ",'1. Production by country {year}'!J493/'2. Crop area by country {year}'!J493)</f>
        <v>5.9025974025974026</v>
      </c>
      <c r="K493" s="59">
        <f>IF(ISERROR('1. Production by country {year}'!K493/'2. Crop area by country {year}'!K493)," ",'1. Production by country {year}'!K493/'2. Crop area by country {year}'!K493)</f>
        <v>6.0293478260869566</v>
      </c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>
      <c r="A494" s="58" t="s">
        <v>56</v>
      </c>
      <c r="B494" s="58">
        <v>159</v>
      </c>
      <c r="C494" s="58" t="s">
        <v>21</v>
      </c>
      <c r="D494" s="58">
        <v>27</v>
      </c>
      <c r="E494" s="58" t="s">
        <v>107</v>
      </c>
      <c r="F494" s="58"/>
      <c r="G494" s="59">
        <f>IF(ISERROR('1. Production by country {year}'!G494/'2. Crop area by country {year}'!G494)," ",'1. Production by country {year}'!G494/'2. Crop area by country {year}'!G494)</f>
        <v>1.430232558139535</v>
      </c>
      <c r="H494" s="59">
        <f>IF(ISERROR('1. Production by country {year}'!H494/'2. Crop area by country {year}'!H494)," ",'1. Production by country {year}'!H494/'2. Crop area by country {year}'!H494)</f>
        <v>1.483302752293578</v>
      </c>
      <c r="I494" s="59">
        <f>IF(ISERROR('1. Production by country {year}'!I494/'2. Crop area by country {year}'!I494)," ",'1. Production by country {year}'!I494/'2. Crop area by country {year}'!I494)</f>
        <v>1.2998776009791921</v>
      </c>
      <c r="J494" s="59">
        <f>IF(ISERROR('1. Production by country {year}'!J494/'2. Crop area by country {year}'!J494)," ",'1. Production by country {year}'!J494/'2. Crop area by country {year}'!J494)</f>
        <v>1.7544080604534005</v>
      </c>
      <c r="K494" s="59">
        <f>IF(ISERROR('1. Production by country {year}'!K494/'2. Crop area by country {year}'!K494)," ",'1. Production by country {year}'!K494/'2. Crop area by country {year}'!K494)</f>
        <v>1.4896538002387585</v>
      </c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>
      <c r="A495" s="58" t="s">
        <v>56</v>
      </c>
      <c r="B495" s="58">
        <v>159</v>
      </c>
      <c r="C495" s="58" t="s">
        <v>22</v>
      </c>
      <c r="D495" s="58">
        <v>83</v>
      </c>
      <c r="E495" s="58" t="s">
        <v>107</v>
      </c>
      <c r="F495" s="58"/>
      <c r="G495" s="59">
        <f>IF(ISERROR('1. Production by country {year}'!G495/'2. Crop area by country {year}'!G495)," ",'1. Production by country {year}'!G495/'2. Crop area by country {year}'!G495)</f>
        <v>1.2600219659527732</v>
      </c>
      <c r="H495" s="59">
        <f>IF(ISERROR('1. Production by country {year}'!H495/'2. Crop area by country {year}'!H495)," ",'1. Production by country {year}'!H495/'2. Crop area by country {year}'!H495)</f>
        <v>1.3500273672687466</v>
      </c>
      <c r="I495" s="59">
        <f>IF(ISERROR('1. Production by country {year}'!I495/'2. Crop area by country {year}'!I495)," ",'1. Production by country {year}'!I495/'2. Crop area by country {year}'!I495)</f>
        <v>1.1594982078853047</v>
      </c>
      <c r="J495" s="59">
        <f>IF(ISERROR('1. Production by country {year}'!J495/'2. Crop area by country {year}'!J495)," ",'1. Production by country {year}'!J495/'2. Crop area by country {year}'!J495)</f>
        <v>1.2233162662465538</v>
      </c>
      <c r="K495" s="59">
        <f>IF(ISERROR('1. Production by country {year}'!K495/'2. Crop area by country {year}'!K495)," ",'1. Production by country {year}'!K495/'2. Crop area by country {year}'!K495)</f>
        <v>1.2464608107657973</v>
      </c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>
      <c r="A496" s="58" t="s">
        <v>56</v>
      </c>
      <c r="B496" s="58">
        <v>159</v>
      </c>
      <c r="C496" s="58" t="s">
        <v>23</v>
      </c>
      <c r="D496" s="58">
        <v>122</v>
      </c>
      <c r="E496" s="58" t="s">
        <v>107</v>
      </c>
      <c r="F496" s="58"/>
      <c r="G496" s="59">
        <f>IF(ISERROR('1. Production by country {year}'!G496/'2. Crop area by country {year}'!G496)," ",'1. Production by country {year}'!G496/'2. Crop area by country {year}'!G496)</f>
        <v>3.2406471183013146</v>
      </c>
      <c r="H496" s="59">
        <f>IF(ISERROR('1. Production by country {year}'!H496/'2. Crop area by country {year}'!H496)," ",'1. Production by country {year}'!H496/'2. Crop area by country {year}'!H496)</f>
        <v>3.3907933398628796</v>
      </c>
      <c r="I496" s="59">
        <f>IF(ISERROR('1. Production by country {year}'!I496/'2. Crop area by country {year}'!I496)," ",'1. Production by country {year}'!I496/'2. Crop area by country {year}'!I496)</f>
        <v>2.1503094606542881</v>
      </c>
      <c r="J496" s="59">
        <f>IF(ISERROR('1. Production by country {year}'!J496/'2. Crop area by country {year}'!J496)," ",'1. Production by country {year}'!J496/'2. Crop area by country {year}'!J496)</f>
        <v>3</v>
      </c>
      <c r="K496" s="59">
        <f>IF(ISERROR('1. Production by country {year}'!K496/'2. Crop area by country {year}'!K496)," ",'1. Production by country {year}'!K496/'2. Crop area by country {year}'!K496)</f>
        <v>2.9237108547209796</v>
      </c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>
      <c r="A497" s="58" t="s">
        <v>56</v>
      </c>
      <c r="B497" s="58">
        <v>159</v>
      </c>
      <c r="C497" s="58" t="s">
        <v>24</v>
      </c>
      <c r="D497" s="58">
        <v>15</v>
      </c>
      <c r="E497" s="58" t="s">
        <v>107</v>
      </c>
      <c r="F497" s="58"/>
      <c r="G497" s="59">
        <f>IF(ISERROR('1. Production by country {year}'!G497/'2. Crop area by country {year}'!G497)," ",'1. Production by country {year}'!G497/'2. Crop area by country {year}'!G497)</f>
        <v>1.1000000000000001</v>
      </c>
      <c r="H497" s="59">
        <f>IF(ISERROR('1. Production by country {year}'!H497/'2. Crop area by country {year}'!H497)," ",'1. Production by country {year}'!H497/'2. Crop area by country {year}'!H497)</f>
        <v>1.126984126984127</v>
      </c>
      <c r="I497" s="59">
        <f>IF(ISERROR('1. Production by country {year}'!I497/'2. Crop area by country {year}'!I497)," ",'1. Production by country {year}'!I497/'2. Crop area by country {year}'!I497)</f>
        <v>1.6923076923076923</v>
      </c>
      <c r="J497" s="59">
        <f>IF(ISERROR('1. Production by country {year}'!J497/'2. Crop area by country {year}'!J497)," ",'1. Production by country {year}'!J497/'2. Crop area by country {year}'!J497)</f>
        <v>1.65625</v>
      </c>
      <c r="K497" s="59">
        <f>IF(ISERROR('1. Production by country {year}'!K497/'2. Crop area by country {year}'!K497)," ",'1. Production by country {year}'!K497/'2. Crop area by country {year}'!K497)</f>
        <v>1.2928176795580111</v>
      </c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>
      <c r="A498" s="58" t="s">
        <v>56</v>
      </c>
      <c r="B498" s="58">
        <v>159</v>
      </c>
      <c r="C498" s="58" t="s">
        <v>25</v>
      </c>
      <c r="D498" s="58">
        <v>137</v>
      </c>
      <c r="E498" s="58" t="s">
        <v>107</v>
      </c>
      <c r="F498" s="58"/>
      <c r="G498" s="59">
        <f>IF(ISERROR('1. Production by country {year}'!G498/'2. Crop area by country {year}'!G498)," ",'1. Production by country {year}'!G498/'2. Crop area by country {year}'!G498)</f>
        <v>11.498140006763611</v>
      </c>
      <c r="H498" s="59">
        <f>IF(ISERROR('1. Production by country {year}'!H498/'2. Crop area by country {year}'!H498)," ",'1. Production by country {year}'!H498/'2. Crop area by country {year}'!H498)</f>
        <v>12.098846787479406</v>
      </c>
      <c r="I498" s="59">
        <f>IF(ISERROR('1. Production by country {year}'!I498/'2. Crop area by country {year}'!I498)," ",'1. Production by country {year}'!I498/'2. Crop area by country {year}'!I498)</f>
        <v>9.9699007364713417</v>
      </c>
      <c r="J498" s="59">
        <f>IF(ISERROR('1. Production by country {year}'!J498/'2. Crop area by country {year}'!J498)," ",'1. Production by country {year}'!J498/'2. Crop area by country {year}'!J498)</f>
        <v>11.49983579638752</v>
      </c>
      <c r="K498" s="59">
        <f>IF(ISERROR('1. Production by country {year}'!K498/'2. Crop area by country {year}'!K498)," ",'1. Production by country {year}'!K498/'2. Crop area by country {year}'!K498)</f>
        <v>11.256003289473684</v>
      </c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>
      <c r="A499" s="58" t="s">
        <v>57</v>
      </c>
      <c r="B499" s="58">
        <v>184</v>
      </c>
      <c r="C499" s="58" t="s">
        <v>7</v>
      </c>
      <c r="D499" s="58">
        <v>486</v>
      </c>
      <c r="E499" s="58" t="s">
        <v>107</v>
      </c>
      <c r="F499" s="58"/>
      <c r="G499" s="59">
        <f>IF(ISERROR('1. Production by country {year}'!G499/'2. Crop area by country {year}'!G499)," ",'1. Production by country {year}'!G499/'2. Crop area by country {year}'!G499)</f>
        <v>5</v>
      </c>
      <c r="H499" s="59">
        <f>IF(ISERROR('1. Production by country {year}'!H499/'2. Crop area by country {year}'!H499)," ",'1. Production by country {year}'!H499/'2. Crop area by country {year}'!H499)</f>
        <v>5</v>
      </c>
      <c r="I499" s="59">
        <f>IF(ISERROR('1. Production by country {year}'!I499/'2. Crop area by country {year}'!I499)," ",'1. Production by country {year}'!I499/'2. Crop area by country {year}'!I499)</f>
        <v>5</v>
      </c>
      <c r="J499" s="59">
        <f>IF(ISERROR('1. Production by country {year}'!J499/'2. Crop area by country {year}'!J499)," ",'1. Production by country {year}'!J499/'2. Crop area by country {year}'!J499)</f>
        <v>5</v>
      </c>
      <c r="K499" s="59">
        <f>IF(ISERROR('1. Production by country {year}'!K499/'2. Crop area by country {year}'!K499)," ",'1. Production by country {year}'!K499/'2. Crop area by country {year}'!K499)</f>
        <v>5</v>
      </c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>
      <c r="A500" s="58" t="s">
        <v>57</v>
      </c>
      <c r="B500" s="58">
        <v>184</v>
      </c>
      <c r="C500" s="58" t="s">
        <v>10</v>
      </c>
      <c r="D500" s="58">
        <v>176</v>
      </c>
      <c r="E500" s="58" t="s">
        <v>107</v>
      </c>
      <c r="F500" s="58"/>
      <c r="G500" s="59">
        <f>IF(ISERROR('1. Production by country {year}'!G500/'2. Crop area by country {year}'!G500)," ",'1. Production by country {year}'!G500/'2. Crop area by country {year}'!G500)</f>
        <v>0.63781431798069765</v>
      </c>
      <c r="H500" s="59">
        <f>IF(ISERROR('1. Production by country {year}'!H500/'2. Crop area by country {year}'!H500)," ",'1. Production by country {year}'!H500/'2. Crop area by country {year}'!H500)</f>
        <v>0.79517987771514198</v>
      </c>
      <c r="I500" s="59">
        <f>IF(ISERROR('1. Production by country {year}'!I500/'2. Crop area by country {year}'!I500)," ",'1. Production by country {year}'!I500/'2. Crop area by country {year}'!I500)</f>
        <v>0.73111111111111116</v>
      </c>
      <c r="J500" s="59">
        <f>IF(ISERROR('1. Production by country {year}'!J500/'2. Crop area by country {year}'!J500)," ",'1. Production by country {year}'!J500/'2. Crop area by country {year}'!J500)</f>
        <v>0.77</v>
      </c>
      <c r="K500" s="59">
        <f>IF(ISERROR('1. Production by country {year}'!K500/'2. Crop area by country {year}'!K500)," ",'1. Production by country {year}'!K500/'2. Crop area by country {year}'!K500)</f>
        <v>0.73715611425562722</v>
      </c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>
      <c r="A501" s="58" t="s">
        <v>57</v>
      </c>
      <c r="B501" s="58">
        <v>184</v>
      </c>
      <c r="C501" s="58" t="s">
        <v>12</v>
      </c>
      <c r="D501" s="58">
        <v>125</v>
      </c>
      <c r="E501" s="58" t="s">
        <v>107</v>
      </c>
      <c r="F501" s="58"/>
      <c r="G501" s="59">
        <f>IF(ISERROR('1. Production by country {year}'!G501/'2. Crop area by country {year}'!G501)," ",'1. Production by country {year}'!G501/'2. Crop area by country {year}'!G501)</f>
        <v>6.7560893391187093</v>
      </c>
      <c r="H501" s="59">
        <f>IF(ISERROR('1. Production by country {year}'!H501/'2. Crop area by country {year}'!H501)," ",'1. Production by country {year}'!H501/'2. Crop area by country {year}'!H501)</f>
        <v>6.4361433619384147</v>
      </c>
      <c r="I501" s="59">
        <f>IF(ISERROR('1. Production by country {year}'!I501/'2. Crop area by country {year}'!I501)," ",'1. Production by country {year}'!I501/'2. Crop area by country {year}'!I501)</f>
        <v>6.2320000000000002</v>
      </c>
      <c r="J501" s="59">
        <f>IF(ISERROR('1. Production by country {year}'!J501/'2. Crop area by country {year}'!J501)," ",'1. Production by country {year}'!J501/'2. Crop area by country {year}'!J501)</f>
        <v>6.5236066666666668</v>
      </c>
      <c r="K501" s="59">
        <f>IF(ISERROR('1. Production by country {year}'!K501/'2. Crop area by country {year}'!K501)," ",'1. Production by country {year}'!K501/'2. Crop area by country {year}'!K501)</f>
        <v>6.4844550332251343</v>
      </c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>
      <c r="A502" s="58" t="s">
        <v>57</v>
      </c>
      <c r="B502" s="58">
        <v>184</v>
      </c>
      <c r="C502" s="58" t="s">
        <v>13</v>
      </c>
      <c r="D502" s="58">
        <v>191</v>
      </c>
      <c r="E502" s="58" t="s">
        <v>107</v>
      </c>
      <c r="F502" s="58"/>
      <c r="G502" s="59" t="str">
        <f>IF(ISERROR('1. Production by country {year}'!G502/'2. Crop area by country {year}'!G502)," ",'1. Production by country {year}'!G502/'2. Crop area by country {year}'!G502)</f>
        <v xml:space="preserve"> </v>
      </c>
      <c r="H502" s="59" t="str">
        <f>IF(ISERROR('1. Production by country {year}'!H502/'2. Crop area by country {year}'!H502)," ",'1. Production by country {year}'!H502/'2. Crop area by country {year}'!H502)</f>
        <v xml:space="preserve"> </v>
      </c>
      <c r="I502" s="59" t="str">
        <f>IF(ISERROR('1. Production by country {year}'!I502/'2. Crop area by country {year}'!I502)," ",'1. Production by country {year}'!I502/'2. Crop area by country {year}'!I502)</f>
        <v xml:space="preserve"> </v>
      </c>
      <c r="J502" s="59" t="str">
        <f>IF(ISERROR('1. Production by country {year}'!J502/'2. Crop area by country {year}'!J502)," ",'1. Production by country {year}'!J502/'2. Crop area by country {year}'!J502)</f>
        <v xml:space="preserve"> </v>
      </c>
      <c r="K502" s="59" t="str">
        <f>IF(ISERROR('1. Production by country {year}'!K502/'2. Crop area by country {year}'!K502)," ",'1. Production by country {year}'!K502/'2. Crop area by country {year}'!K502)</f>
        <v xml:space="preserve"> </v>
      </c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>
      <c r="A503" s="58" t="s">
        <v>57</v>
      </c>
      <c r="B503" s="58">
        <v>184</v>
      </c>
      <c r="C503" s="58" t="s">
        <v>14</v>
      </c>
      <c r="D503" s="58">
        <v>195</v>
      </c>
      <c r="E503" s="58" t="s">
        <v>107</v>
      </c>
      <c r="F503" s="58"/>
      <c r="G503" s="59" t="str">
        <f>IF(ISERROR('1. Production by country {year}'!G503/'2. Crop area by country {year}'!G503)," ",'1. Production by country {year}'!G503/'2. Crop area by country {year}'!G503)</f>
        <v xml:space="preserve"> </v>
      </c>
      <c r="H503" s="59" t="str">
        <f>IF(ISERROR('1. Production by country {year}'!H503/'2. Crop area by country {year}'!H503)," ",'1. Production by country {year}'!H503/'2. Crop area by country {year}'!H503)</f>
        <v xml:space="preserve"> </v>
      </c>
      <c r="I503" s="59" t="str">
        <f>IF(ISERROR('1. Production by country {year}'!I503/'2. Crop area by country {year}'!I503)," ",'1. Production by country {year}'!I503/'2. Crop area by country {year}'!I503)</f>
        <v xml:space="preserve"> </v>
      </c>
      <c r="J503" s="59" t="str">
        <f>IF(ISERROR('1. Production by country {year}'!J503/'2. Crop area by country {year}'!J503)," ",'1. Production by country {year}'!J503/'2. Crop area by country {year}'!J503)</f>
        <v xml:space="preserve"> </v>
      </c>
      <c r="K503" s="59" t="str">
        <f>IF(ISERROR('1. Production by country {year}'!K503/'2. Crop area by country {year}'!K503)," ",'1. Production by country {year}'!K503/'2. Crop area by country {year}'!K503)</f>
        <v xml:space="preserve"> </v>
      </c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>
      <c r="A504" s="58" t="s">
        <v>57</v>
      </c>
      <c r="B504" s="58">
        <v>184</v>
      </c>
      <c r="C504" s="58" t="s">
        <v>15</v>
      </c>
      <c r="D504" s="58">
        <v>242</v>
      </c>
      <c r="E504" s="58" t="s">
        <v>107</v>
      </c>
      <c r="F504" s="58"/>
      <c r="G504" s="59">
        <f>IF(ISERROR('1. Production by country {year}'!G504/'2. Crop area by country {year}'!G504)," ",'1. Production by country {year}'!G504/'2. Crop area by country {year}'!G504)</f>
        <v>0.63075385672350259</v>
      </c>
      <c r="H504" s="59">
        <f>IF(ISERROR('1. Production by country {year}'!H504/'2. Crop area by country {year}'!H504)," ",'1. Production by country {year}'!H504/'2. Crop area by country {year}'!H504)</f>
        <v>0.55692763645344534</v>
      </c>
      <c r="I504" s="59">
        <f>IF(ISERROR('1. Production by country {year}'!I504/'2. Crop area by country {year}'!I504)," ",'1. Production by country {year}'!I504/'2. Crop area by country {year}'!I504)</f>
        <v>0.58823529411764708</v>
      </c>
      <c r="J504" s="59">
        <f>IF(ISERROR('1. Production by country {year}'!J504/'2. Crop area by country {year}'!J504)," ",'1. Production by country {year}'!J504/'2. Crop area by country {year}'!J504)</f>
        <v>0.5736</v>
      </c>
      <c r="K504" s="59">
        <f>IF(ISERROR('1. Production by country {year}'!K504/'2. Crop area by country {year}'!K504)," ",'1. Production by country {year}'!K504/'2. Crop area by country {year}'!K504)</f>
        <v>0.58651581487421789</v>
      </c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>
      <c r="A505" s="58" t="s">
        <v>57</v>
      </c>
      <c r="B505" s="58">
        <v>184</v>
      </c>
      <c r="C505" s="58" t="s">
        <v>16</v>
      </c>
      <c r="D505" s="58">
        <v>201</v>
      </c>
      <c r="E505" s="58" t="s">
        <v>107</v>
      </c>
      <c r="F505" s="58"/>
      <c r="G505" s="59" t="str">
        <f>IF(ISERROR('1. Production by country {year}'!G505/'2. Crop area by country {year}'!G505)," ",'1. Production by country {year}'!G505/'2. Crop area by country {year}'!G505)</f>
        <v xml:space="preserve"> </v>
      </c>
      <c r="H505" s="59" t="str">
        <f>IF(ISERROR('1. Production by country {year}'!H505/'2. Crop area by country {year}'!H505)," ",'1. Production by country {year}'!H505/'2. Crop area by country {year}'!H505)</f>
        <v xml:space="preserve"> </v>
      </c>
      <c r="I505" s="59" t="str">
        <f>IF(ISERROR('1. Production by country {year}'!I505/'2. Crop area by country {year}'!I505)," ",'1. Production by country {year}'!I505/'2. Crop area by country {year}'!I505)</f>
        <v xml:space="preserve"> </v>
      </c>
      <c r="J505" s="59" t="str">
        <f>IF(ISERROR('1. Production by country {year}'!J505/'2. Crop area by country {year}'!J505)," ",'1. Production by country {year}'!J505/'2. Crop area by country {year}'!J505)</f>
        <v xml:space="preserve"> </v>
      </c>
      <c r="K505" s="59" t="str">
        <f>IF(ISERROR('1. Production by country {year}'!K505/'2. Crop area by country {year}'!K505)," ",'1. Production by country {year}'!K505/'2. Crop area by country {year}'!K505)</f>
        <v xml:space="preserve"> </v>
      </c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>
      <c r="A506" s="58" t="s">
        <v>57</v>
      </c>
      <c r="B506" s="58">
        <v>184</v>
      </c>
      <c r="C506" s="58" t="s">
        <v>17</v>
      </c>
      <c r="D506" s="58">
        <v>56</v>
      </c>
      <c r="E506" s="58" t="s">
        <v>107</v>
      </c>
      <c r="F506" s="58"/>
      <c r="G506" s="59">
        <f>IF(ISERROR('1. Production by country {year}'!G506/'2. Crop area by country {year}'!G506)," ",'1. Production by country {year}'!G506/'2. Crop area by country {year}'!G506)</f>
        <v>0.88894881170018281</v>
      </c>
      <c r="H506" s="59">
        <f>IF(ISERROR('1. Production by country {year}'!H506/'2. Crop area by country {year}'!H506)," ",'1. Production by country {year}'!H506/'2. Crop area by country {year}'!H506)</f>
        <v>0.79951408965829529</v>
      </c>
      <c r="I506" s="59">
        <f>IF(ISERROR('1. Production by country {year}'!I506/'2. Crop area by country {year}'!I506)," ",'1. Production by country {year}'!I506/'2. Crop area by country {year}'!I506)</f>
        <v>0.7846153846153846</v>
      </c>
      <c r="J506" s="59">
        <f>IF(ISERROR('1. Production by country {year}'!J506/'2. Crop area by country {year}'!J506)," ",'1. Production by country {year}'!J506/'2. Crop area by country {year}'!J506)</f>
        <v>0.79523809523809519</v>
      </c>
      <c r="K506" s="59">
        <f>IF(ISERROR('1. Production by country {year}'!K506/'2. Crop area by country {year}'!K506)," ",'1. Production by country {year}'!K506/'2. Crop area by country {year}'!K506)</f>
        <v>0.81183051063739287</v>
      </c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>
      <c r="A507" s="58" t="s">
        <v>57</v>
      </c>
      <c r="B507" s="58">
        <v>184</v>
      </c>
      <c r="C507" s="58" t="s">
        <v>18</v>
      </c>
      <c r="D507" s="58">
        <v>79</v>
      </c>
      <c r="E507" s="58" t="s">
        <v>107</v>
      </c>
      <c r="F507" s="58"/>
      <c r="G507" s="59">
        <f>IF(ISERROR('1. Production by country {year}'!G507/'2. Crop area by country {year}'!G507)," ",'1. Production by country {year}'!G507/'2. Crop area by country {year}'!G507)</f>
        <v>0.8</v>
      </c>
      <c r="H507" s="59">
        <f>IF(ISERROR('1. Production by country {year}'!H507/'2. Crop area by country {year}'!H507)," ",'1. Production by country {year}'!H507/'2. Crop area by country {year}'!H507)</f>
        <v>0.8</v>
      </c>
      <c r="I507" s="59">
        <f>IF(ISERROR('1. Production by country {year}'!I507/'2. Crop area by country {year}'!I507)," ",'1. Production by country {year}'!I507/'2. Crop area by country {year}'!I507)</f>
        <v>0.8</v>
      </c>
      <c r="J507" s="59">
        <f>IF(ISERROR('1. Production by country {year}'!J507/'2. Crop area by country {year}'!J507)," ",'1. Production by country {year}'!J507/'2. Crop area by country {year}'!J507)</f>
        <v>0.8</v>
      </c>
      <c r="K507" s="59">
        <f>IF(ISERROR('1. Production by country {year}'!K507/'2. Crop area by country {year}'!K507)," ",'1. Production by country {year}'!K507/'2. Crop area by country {year}'!K507)</f>
        <v>0.8</v>
      </c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>
      <c r="A508" s="58" t="s">
        <v>57</v>
      </c>
      <c r="B508" s="58">
        <v>184</v>
      </c>
      <c r="C508" s="58" t="s">
        <v>19</v>
      </c>
      <c r="D508" s="58">
        <v>197</v>
      </c>
      <c r="E508" s="58" t="s">
        <v>107</v>
      </c>
      <c r="F508" s="58"/>
      <c r="G508" s="59" t="str">
        <f>IF(ISERROR('1. Production by country {year}'!G508/'2. Crop area by country {year}'!G508)," ",'1. Production by country {year}'!G508/'2. Crop area by country {year}'!G508)</f>
        <v xml:space="preserve"> </v>
      </c>
      <c r="H508" s="59" t="str">
        <f>IF(ISERROR('1. Production by country {year}'!H508/'2. Crop area by country {year}'!H508)," ",'1. Production by country {year}'!H508/'2. Crop area by country {year}'!H508)</f>
        <v xml:space="preserve"> </v>
      </c>
      <c r="I508" s="59" t="str">
        <f>IF(ISERROR('1. Production by country {year}'!I508/'2. Crop area by country {year}'!I508)," ",'1. Production by country {year}'!I508/'2. Crop area by country {year}'!I508)</f>
        <v xml:space="preserve"> </v>
      </c>
      <c r="J508" s="59" t="str">
        <f>IF(ISERROR('1. Production by country {year}'!J508/'2. Crop area by country {year}'!J508)," ",'1. Production by country {year}'!J508/'2. Crop area by country {year}'!J508)</f>
        <v xml:space="preserve"> </v>
      </c>
      <c r="K508" s="59" t="str">
        <f>IF(ISERROR('1. Production by country {year}'!K508/'2. Crop area by country {year}'!K508)," ",'1. Production by country {year}'!K508/'2. Crop area by country {year}'!K508)</f>
        <v xml:space="preserve"> </v>
      </c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>
      <c r="A509" s="58" t="s">
        <v>57</v>
      </c>
      <c r="B509" s="58">
        <v>184</v>
      </c>
      <c r="C509" s="58" t="s">
        <v>20</v>
      </c>
      <c r="D509" s="58">
        <v>489</v>
      </c>
      <c r="E509" s="58" t="s">
        <v>107</v>
      </c>
      <c r="F509" s="58"/>
      <c r="G509" s="59">
        <f>IF(ISERROR('1. Production by country {year}'!G509/'2. Crop area by country {year}'!G509)," ",'1. Production by country {year}'!G509/'2. Crop area by country {year}'!G509)</f>
        <v>7.1780562545155586</v>
      </c>
      <c r="H509" s="59">
        <f>IF(ISERROR('1. Production by country {year}'!H509/'2. Crop area by country {year}'!H509)," ",'1. Production by country {year}'!H509/'2. Crop area by country {year}'!H509)</f>
        <v>7.2437659366519789</v>
      </c>
      <c r="I509" s="59">
        <f>IF(ISERROR('1. Production by country {year}'!I509/'2. Crop area by country {year}'!I509)," ",'1. Production by country {year}'!I509/'2. Crop area by country {year}'!I509)</f>
        <v>7.0684210526315789</v>
      </c>
      <c r="J509" s="59">
        <f>IF(ISERROR('1. Production by country {year}'!J509/'2. Crop area by country {year}'!J509)," ",'1. Production by country {year}'!J509/'2. Crop area by country {year}'!J509)</f>
        <v>7.0378378378378379</v>
      </c>
      <c r="K509" s="59">
        <f>IF(ISERROR('1. Production by country {year}'!K509/'2. Crop area by country {year}'!K509)," ",'1. Production by country {year}'!K509/'2. Crop area by country {year}'!K509)</f>
        <v>7.1310369565732348</v>
      </c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>
      <c r="A510" s="58" t="s">
        <v>57</v>
      </c>
      <c r="B510" s="58">
        <v>184</v>
      </c>
      <c r="C510" s="58" t="s">
        <v>21</v>
      </c>
      <c r="D510" s="58">
        <v>27</v>
      </c>
      <c r="E510" s="58" t="s">
        <v>107</v>
      </c>
      <c r="F510" s="58"/>
      <c r="G510" s="59">
        <f>IF(ISERROR('1. Production by country {year}'!G510/'2. Crop area by country {year}'!G510)," ",'1. Production by country {year}'!G510/'2. Crop area by country {year}'!G510)</f>
        <v>4.4673179140928028</v>
      </c>
      <c r="H510" s="59">
        <f>IF(ISERROR('1. Production by country {year}'!H510/'2. Crop area by country {year}'!H510)," ",'1. Production by country {year}'!H510/'2. Crop area by country {year}'!H510)</f>
        <v>4.4842525295710418</v>
      </c>
      <c r="I510" s="59">
        <f>IF(ISERROR('1. Production by country {year}'!I510/'2. Crop area by country {year}'!I510)," ",'1. Production by country {year}'!I510/'2. Crop area by country {year}'!I510)</f>
        <v>4.4285714285714288</v>
      </c>
      <c r="J510" s="59">
        <f>IF(ISERROR('1. Production by country {year}'!J510/'2. Crop area by country {year}'!J510)," ",'1. Production by country {year}'!J510/'2. Crop area by country {year}'!J510)</f>
        <v>4.4324324324324325</v>
      </c>
      <c r="K510" s="59">
        <f>IF(ISERROR('1. Production by country {year}'!K510/'2. Crop area by country {year}'!K510)," ",'1. Production by country {year}'!K510/'2. Crop area by country {year}'!K510)</f>
        <v>4.4516011644832609</v>
      </c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>
      <c r="A511" s="58" t="s">
        <v>57</v>
      </c>
      <c r="B511" s="58">
        <v>184</v>
      </c>
      <c r="C511" s="58" t="s">
        <v>22</v>
      </c>
      <c r="D511" s="58">
        <v>83</v>
      </c>
      <c r="E511" s="58" t="s">
        <v>107</v>
      </c>
      <c r="F511" s="58"/>
      <c r="G511" s="59">
        <f>IF(ISERROR('1. Production by country {year}'!G511/'2. Crop area by country {year}'!G511)," ",'1. Production by country {year}'!G511/'2. Crop area by country {year}'!G511)</f>
        <v>1.1585659679157432</v>
      </c>
      <c r="H511" s="59">
        <f>IF(ISERROR('1. Production by country {year}'!H511/'2. Crop area by country {year}'!H511)," ",'1. Production by country {year}'!H511/'2. Crop area by country {year}'!H511)</f>
        <v>1.1003065215093542</v>
      </c>
      <c r="I511" s="59">
        <f>IF(ISERROR('1. Production by country {year}'!I511/'2. Crop area by country {year}'!I511)," ",'1. Production by country {year}'!I511/'2. Crop area by country {year}'!I511)</f>
        <v>1.0933333333333333</v>
      </c>
      <c r="J511" s="59">
        <f>IF(ISERROR('1. Production by country {year}'!J511/'2. Crop area by country {year}'!J511)," ",'1. Production by country {year}'!J511/'2. Crop area by country {year}'!J511)</f>
        <v>1.1076923076923078</v>
      </c>
      <c r="K511" s="59">
        <f>IF(ISERROR('1. Production by country {year}'!K511/'2. Crop area by country {year}'!K511)," ",'1. Production by country {year}'!K511/'2. Crop area by country {year}'!K511)</f>
        <v>1.1178878877331808</v>
      </c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>
      <c r="A512" s="58" t="s">
        <v>57</v>
      </c>
      <c r="B512" s="58">
        <v>184</v>
      </c>
      <c r="C512" s="58" t="s">
        <v>23</v>
      </c>
      <c r="D512" s="58">
        <v>122</v>
      </c>
      <c r="E512" s="58" t="s">
        <v>107</v>
      </c>
      <c r="F512" s="58"/>
      <c r="G512" s="59">
        <f>IF(ISERROR('1. Production by country {year}'!G512/'2. Crop area by country {year}'!G512)," ",'1. Production by country {year}'!G512/'2. Crop area by country {year}'!G512)</f>
        <v>5.9629155838035093</v>
      </c>
      <c r="H512" s="59">
        <f>IF(ISERROR('1. Production by country {year}'!H512/'2. Crop area by country {year}'!H512)," ",'1. Production by country {year}'!H512/'2. Crop area by country {year}'!H512)</f>
        <v>5.7250617056548165</v>
      </c>
      <c r="I512" s="59">
        <f>IF(ISERROR('1. Production by country {year}'!I512/'2. Crop area by country {year}'!I512)," ",'1. Production by country {year}'!I512/'2. Crop area by country {year}'!I512)</f>
        <v>5.8</v>
      </c>
      <c r="J512" s="59">
        <f>IF(ISERROR('1. Production by country {year}'!J512/'2. Crop area by country {year}'!J512)," ",'1. Production by country {year}'!J512/'2. Crop area by country {year}'!J512)</f>
        <v>5.816901408450704</v>
      </c>
      <c r="K512" s="59">
        <f>IF(ISERROR('1. Production by country {year}'!K512/'2. Crop area by country {year}'!K512)," ",'1. Production by country {year}'!K512/'2. Crop area by country {year}'!K512)</f>
        <v>5.8287547855496094</v>
      </c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>
      <c r="A513" s="58" t="s">
        <v>57</v>
      </c>
      <c r="B513" s="58">
        <v>184</v>
      </c>
      <c r="C513" s="58" t="s">
        <v>24</v>
      </c>
      <c r="D513" s="58">
        <v>15</v>
      </c>
      <c r="E513" s="58" t="s">
        <v>107</v>
      </c>
      <c r="F513" s="58"/>
      <c r="G513" s="59">
        <f>IF(ISERROR('1. Production by country {year}'!G513/'2. Crop area by country {year}'!G513)," ",'1. Production by country {year}'!G513/'2. Crop area by country {year}'!G513)</f>
        <v>0.90830815084654548</v>
      </c>
      <c r="H513" s="59">
        <f>IF(ISERROR('1. Production by country {year}'!H513/'2. Crop area by country {year}'!H513)," ",'1. Production by country {year}'!H513/'2. Crop area by country {year}'!H513)</f>
        <v>0.85099251262406406</v>
      </c>
      <c r="I513" s="59">
        <f>IF(ISERROR('1. Production by country {year}'!I513/'2. Crop area by country {year}'!I513)," ",'1. Production by country {year}'!I513/'2. Crop area by country {year}'!I513)</f>
        <v>0.86956521739130432</v>
      </c>
      <c r="J513" s="59">
        <f>IF(ISERROR('1. Production by country {year}'!J513/'2. Crop area by country {year}'!J513)," ",'1. Production by country {year}'!J513/'2. Crop area by country {year}'!J513)</f>
        <v>0.86956521739130432</v>
      </c>
      <c r="K513" s="59">
        <f>IF(ISERROR('1. Production by country {year}'!K513/'2. Crop area by country {year}'!K513)," ",'1. Production by country {year}'!K513/'2. Crop area by country {year}'!K513)</f>
        <v>0.87503355560566531</v>
      </c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>
      <c r="A514" s="58" t="s">
        <v>57</v>
      </c>
      <c r="B514" s="58">
        <v>184</v>
      </c>
      <c r="C514" s="58" t="s">
        <v>25</v>
      </c>
      <c r="D514" s="58">
        <v>137</v>
      </c>
      <c r="E514" s="58" t="s">
        <v>107</v>
      </c>
      <c r="F514" s="58"/>
      <c r="G514" s="59">
        <f>IF(ISERROR('1. Production by country {year}'!G514/'2. Crop area by country {year}'!G514)," ",'1. Production by country {year}'!G514/'2. Crop area by country {year}'!G514)</f>
        <v>2.6666666666666665</v>
      </c>
      <c r="H514" s="59">
        <f>IF(ISERROR('1. Production by country {year}'!H514/'2. Crop area by country {year}'!H514)," ",'1. Production by country {year}'!H514/'2. Crop area by country {year}'!H514)</f>
        <v>2.6666666666666665</v>
      </c>
      <c r="I514" s="59">
        <f>IF(ISERROR('1. Production by country {year}'!I514/'2. Crop area by country {year}'!I514)," ",'1. Production by country {year}'!I514/'2. Crop area by country {year}'!I514)</f>
        <v>2.6923076923076925</v>
      </c>
      <c r="J514" s="59">
        <f>IF(ISERROR('1. Production by country {year}'!J514/'2. Crop area by country {year}'!J514)," ",'1. Production by country {year}'!J514/'2. Crop area by country {year}'!J514)</f>
        <v>2.645</v>
      </c>
      <c r="K514" s="59">
        <f>IF(ISERROR('1. Production by country {year}'!K514/'2. Crop area by country {year}'!K514)," ",'1. Production by country {year}'!K514/'2. Crop area by country {year}'!K514)</f>
        <v>2.6680000000000001</v>
      </c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>
      <c r="A515" s="58" t="s">
        <v>58</v>
      </c>
      <c r="B515" s="58">
        <v>195</v>
      </c>
      <c r="C515" s="58" t="s">
        <v>7</v>
      </c>
      <c r="D515" s="58">
        <v>486</v>
      </c>
      <c r="E515" s="58" t="s">
        <v>107</v>
      </c>
      <c r="F515" s="58"/>
      <c r="G515" s="59">
        <f>IF(ISERROR('1. Production by country {year}'!G515/'2. Crop area by country {year}'!G515)," ",'1. Production by country {year}'!G515/'2. Crop area by country {year}'!G515)</f>
        <v>28.026624068157613</v>
      </c>
      <c r="H515" s="59">
        <f>IF(ISERROR('1. Production by country {year}'!H515/'2. Crop area by country {year}'!H515)," ",'1. Production by country {year}'!H515/'2. Crop area by country {year}'!H515)</f>
        <v>24.549918166939445</v>
      </c>
      <c r="I515" s="59">
        <f>IF(ISERROR('1. Production by country {year}'!I515/'2. Crop area by country {year}'!I515)," ",'1. Production by country {year}'!I515/'2. Crop area by country {year}'!I515)</f>
        <v>22.857142857142858</v>
      </c>
      <c r="J515" s="59">
        <f>IF(ISERROR('1. Production by country {year}'!J515/'2. Crop area by country {year}'!J515)," ",'1. Production by country {year}'!J515/'2. Crop area by country {year}'!J515)</f>
        <v>27.027027027027028</v>
      </c>
      <c r="K515" s="59">
        <f>IF(ISERROR('1. Production by country {year}'!K515/'2. Crop area by country {year}'!K515)," ",'1. Production by country {year}'!K515/'2. Crop area by country {year}'!K515)</f>
        <v>25.454671692124577</v>
      </c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>
      <c r="A516" s="58" t="s">
        <v>58</v>
      </c>
      <c r="B516" s="58">
        <v>195</v>
      </c>
      <c r="C516" s="58" t="s">
        <v>10</v>
      </c>
      <c r="D516" s="58">
        <v>176</v>
      </c>
      <c r="E516" s="58" t="s">
        <v>107</v>
      </c>
      <c r="F516" s="58"/>
      <c r="G516" s="59" t="str">
        <f>IF(ISERROR('1. Production by country {year}'!G516/'2. Crop area by country {year}'!G516)," ",'1. Production by country {year}'!G516/'2. Crop area by country {year}'!G516)</f>
        <v xml:space="preserve"> </v>
      </c>
      <c r="H516" s="59" t="str">
        <f>IF(ISERROR('1. Production by country {year}'!H516/'2. Crop area by country {year}'!H516)," ",'1. Production by country {year}'!H516/'2. Crop area by country {year}'!H516)</f>
        <v xml:space="preserve"> </v>
      </c>
      <c r="I516" s="59" t="str">
        <f>IF(ISERROR('1. Production by country {year}'!I516/'2. Crop area by country {year}'!I516)," ",'1. Production by country {year}'!I516/'2. Crop area by country {year}'!I516)</f>
        <v xml:space="preserve"> </v>
      </c>
      <c r="J516" s="59" t="str">
        <f>IF(ISERROR('1. Production by country {year}'!J516/'2. Crop area by country {year}'!J516)," ",'1. Production by country {year}'!J516/'2. Crop area by country {year}'!J516)</f>
        <v xml:space="preserve"> </v>
      </c>
      <c r="K516" s="59" t="str">
        <f>IF(ISERROR('1. Production by country {year}'!K516/'2. Crop area by country {year}'!K516)," ",'1. Production by country {year}'!K516/'2. Crop area by country {year}'!K516)</f>
        <v xml:space="preserve"> </v>
      </c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>
      <c r="A517" s="58" t="s">
        <v>58</v>
      </c>
      <c r="B517" s="58">
        <v>195</v>
      </c>
      <c r="C517" s="58" t="s">
        <v>12</v>
      </c>
      <c r="D517" s="58">
        <v>125</v>
      </c>
      <c r="E517" s="58" t="s">
        <v>107</v>
      </c>
      <c r="F517" s="58"/>
      <c r="G517" s="59">
        <f>IF(ISERROR('1. Production by country {year}'!G517/'2. Crop area by country {year}'!G517)," ",'1. Production by country {year}'!G517/'2. Crop area by country {year}'!G517)</f>
        <v>10.809792626728111</v>
      </c>
      <c r="H517" s="59">
        <f>IF(ISERROR('1. Production by country {year}'!H517/'2. Crop area by country {year}'!H517)," ",'1. Production by country {year}'!H517/'2. Crop area by country {year}'!H517)</f>
        <v>6.2084360871352242</v>
      </c>
      <c r="I517" s="59">
        <f>IF(ISERROR('1. Production by country {year}'!I517/'2. Crop area by country {year}'!I517)," ",'1. Production by country {year}'!I517/'2. Crop area by country {year}'!I517)</f>
        <v>5.033829676071055</v>
      </c>
      <c r="J517" s="59">
        <f>IF(ISERROR('1. Production by country {year}'!J517/'2. Crop area by country {year}'!J517)," ",'1. Production by country {year}'!J517/'2. Crop area by country {year}'!J517)</f>
        <v>8.1344993595689239</v>
      </c>
      <c r="K517" s="59">
        <f>IF(ISERROR('1. Production by country {year}'!K517/'2. Crop area by country {year}'!K517)," ",'1. Production by country {year}'!K517/'2. Crop area by country {year}'!K517)</f>
        <v>7.417386125469978</v>
      </c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>
      <c r="A518" s="58" t="s">
        <v>58</v>
      </c>
      <c r="B518" s="58">
        <v>195</v>
      </c>
      <c r="C518" s="58" t="s">
        <v>13</v>
      </c>
      <c r="D518" s="58">
        <v>191</v>
      </c>
      <c r="E518" s="58" t="s">
        <v>107</v>
      </c>
      <c r="F518" s="58"/>
      <c r="G518" s="59" t="str">
        <f>IF(ISERROR('1. Production by country {year}'!G518/'2. Crop area by country {year}'!G518)," ",'1. Production by country {year}'!G518/'2. Crop area by country {year}'!G518)</f>
        <v xml:space="preserve"> </v>
      </c>
      <c r="H518" s="59" t="str">
        <f>IF(ISERROR('1. Production by country {year}'!H518/'2. Crop area by country {year}'!H518)," ",'1. Production by country {year}'!H518/'2. Crop area by country {year}'!H518)</f>
        <v xml:space="preserve"> </v>
      </c>
      <c r="I518" s="59" t="str">
        <f>IF(ISERROR('1. Production by country {year}'!I518/'2. Crop area by country {year}'!I518)," ",'1. Production by country {year}'!I518/'2. Crop area by country {year}'!I518)</f>
        <v xml:space="preserve"> </v>
      </c>
      <c r="J518" s="59" t="str">
        <f>IF(ISERROR('1. Production by country {year}'!J518/'2. Crop area by country {year}'!J518)," ",'1. Production by country {year}'!J518/'2. Crop area by country {year}'!J518)</f>
        <v xml:space="preserve"> </v>
      </c>
      <c r="K518" s="59" t="str">
        <f>IF(ISERROR('1. Production by country {year}'!K518/'2. Crop area by country {year}'!K518)," ",'1. Production by country {year}'!K518/'2. Crop area by country {year}'!K518)</f>
        <v xml:space="preserve"> </v>
      </c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>
      <c r="A519" s="58" t="s">
        <v>58</v>
      </c>
      <c r="B519" s="58">
        <v>195</v>
      </c>
      <c r="C519" s="58" t="s">
        <v>14</v>
      </c>
      <c r="D519" s="58">
        <v>195</v>
      </c>
      <c r="E519" s="58" t="s">
        <v>107</v>
      </c>
      <c r="F519" s="58"/>
      <c r="G519" s="59">
        <f>IF(ISERROR('1. Production by country {year}'!G519/'2. Crop area by country {year}'!G519)," ",'1. Production by country {year}'!G519/'2. Crop area by country {year}'!G519)</f>
        <v>0.41854470566498581</v>
      </c>
      <c r="H519" s="59">
        <f>IF(ISERROR('1. Production by country {year}'!H519/'2. Crop area by country {year}'!H519)," ",'1. Production by country {year}'!H519/'2. Crop area by country {year}'!H519)</f>
        <v>0.27359894966453363</v>
      </c>
      <c r="I519" s="59">
        <f>IF(ISERROR('1. Production by country {year}'!I519/'2. Crop area by country {year}'!I519)," ",'1. Production by country {year}'!I519/'2. Crop area by country {year}'!I519)</f>
        <v>0.35428402191618541</v>
      </c>
      <c r="J519" s="59">
        <f>IF(ISERROR('1. Production by country {year}'!J519/'2. Crop area by country {year}'!J519)," ",'1. Production by country {year}'!J519/'2. Crop area by country {year}'!J519)</f>
        <v>0.46461279510775294</v>
      </c>
      <c r="K519" s="59">
        <f>IF(ISERROR('1. Production by country {year}'!K519/'2. Crop area by country {year}'!K519)," ",'1. Production by country {year}'!K519/'2. Crop area by country {year}'!K519)</f>
        <v>0.38776687555033412</v>
      </c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>
      <c r="A520" s="58" t="s">
        <v>58</v>
      </c>
      <c r="B520" s="58">
        <v>195</v>
      </c>
      <c r="C520" s="58" t="s">
        <v>15</v>
      </c>
      <c r="D520" s="58">
        <v>242</v>
      </c>
      <c r="E520" s="58" t="s">
        <v>107</v>
      </c>
      <c r="F520" s="58"/>
      <c r="G520" s="59">
        <f>IF(ISERROR('1. Production by country {year}'!G520/'2. Crop area by country {year}'!G520)," ",'1. Production by country {year}'!G520/'2. Crop area by country {year}'!G520)</f>
        <v>0.91074510717915846</v>
      </c>
      <c r="H520" s="59">
        <f>IF(ISERROR('1. Production by country {year}'!H520/'2. Crop area by country {year}'!H520)," ",'1. Production by country {year}'!H520/'2. Crop area by country {year}'!H520)</f>
        <v>0.77487614932084059</v>
      </c>
      <c r="I520" s="59">
        <f>IF(ISERROR('1. Production by country {year}'!I520/'2. Crop area by country {year}'!I520)," ",'1. Production by country {year}'!I520/'2. Crop area by country {year}'!I520)</f>
        <v>0.5454508024604946</v>
      </c>
      <c r="J520" s="59">
        <f>IF(ISERROR('1. Production by country {year}'!J520/'2. Crop area by country {year}'!J520)," ",'1. Production by country {year}'!J520/'2. Crop area by country {year}'!J520)</f>
        <v>0.87377202175318425</v>
      </c>
      <c r="K520" s="59">
        <f>IF(ISERROR('1. Production by country {year}'!K520/'2. Crop area by country {year}'!K520)," ",'1. Production by country {year}'!K520/'2. Crop area by country {year}'!K520)</f>
        <v>0.79209188620109461</v>
      </c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>
      <c r="A521" s="58" t="s">
        <v>58</v>
      </c>
      <c r="B521" s="58">
        <v>195</v>
      </c>
      <c r="C521" s="58" t="s">
        <v>16</v>
      </c>
      <c r="D521" s="58">
        <v>201</v>
      </c>
      <c r="E521" s="58" t="s">
        <v>107</v>
      </c>
      <c r="F521" s="58"/>
      <c r="G521" s="59" t="str">
        <f>IF(ISERROR('1. Production by country {year}'!G521/'2. Crop area by country {year}'!G521)," ",'1. Production by country {year}'!G521/'2. Crop area by country {year}'!G521)</f>
        <v xml:space="preserve"> </v>
      </c>
      <c r="H521" s="59" t="str">
        <f>IF(ISERROR('1. Production by country {year}'!H521/'2. Crop area by country {year}'!H521)," ",'1. Production by country {year}'!H521/'2. Crop area by country {year}'!H521)</f>
        <v xml:space="preserve"> </v>
      </c>
      <c r="I521" s="59" t="str">
        <f>IF(ISERROR('1. Production by country {year}'!I521/'2. Crop area by country {year}'!I521)," ",'1. Production by country {year}'!I521/'2. Crop area by country {year}'!I521)</f>
        <v xml:space="preserve"> </v>
      </c>
      <c r="J521" s="59" t="str">
        <f>IF(ISERROR('1. Production by country {year}'!J521/'2. Crop area by country {year}'!J521)," ",'1. Production by country {year}'!J521/'2. Crop area by country {year}'!J521)</f>
        <v xml:space="preserve"> </v>
      </c>
      <c r="K521" s="59" t="str">
        <f>IF(ISERROR('1. Production by country {year}'!K521/'2. Crop area by country {year}'!K521)," ",'1. Production by country {year}'!K521/'2. Crop area by country {year}'!K521)</f>
        <v xml:space="preserve"> </v>
      </c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>
      <c r="A522" s="58" t="s">
        <v>58</v>
      </c>
      <c r="B522" s="58">
        <v>195</v>
      </c>
      <c r="C522" s="58" t="s">
        <v>17</v>
      </c>
      <c r="D522" s="58">
        <v>56</v>
      </c>
      <c r="E522" s="58" t="s">
        <v>107</v>
      </c>
      <c r="F522" s="58"/>
      <c r="G522" s="59">
        <f>IF(ISERROR('1. Production by country {year}'!G522/'2. Crop area by country {year}'!G522)," ",'1. Production by country {year}'!G522/'2. Crop area by country {year}'!G522)</f>
        <v>2.7961465054985002</v>
      </c>
      <c r="H522" s="59">
        <f>IF(ISERROR('1. Production by country {year}'!H522/'2. Crop area by country {year}'!H522)," ",'1. Production by country {year}'!H522/'2. Crop area by country {year}'!H522)</f>
        <v>1.3918719004146833</v>
      </c>
      <c r="I522" s="59">
        <f>IF(ISERROR('1. Production by country {year}'!I522/'2. Crop area by country {year}'!I522)," ",'1. Production by country {year}'!I522/'2. Crop area by country {year}'!I522)</f>
        <v>1.1008353678470324</v>
      </c>
      <c r="J522" s="59">
        <f>IF(ISERROR('1. Production by country {year}'!J522/'2. Crop area by country {year}'!J522)," ",'1. Production by country {year}'!J522/'2. Crop area by country {year}'!J522)</f>
        <v>1.8350799244401133</v>
      </c>
      <c r="K522" s="59">
        <f>IF(ISERROR('1. Production by country {year}'!K522/'2. Crop area by country {year}'!K522)," ",'1. Production by country {year}'!K522/'2. Crop area by country {year}'!K522)</f>
        <v>1.7941939392791888</v>
      </c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>
      <c r="A523" s="58" t="s">
        <v>58</v>
      </c>
      <c r="B523" s="58">
        <v>195</v>
      </c>
      <c r="C523" s="58" t="s">
        <v>18</v>
      </c>
      <c r="D523" s="58">
        <v>79</v>
      </c>
      <c r="E523" s="58" t="s">
        <v>107</v>
      </c>
      <c r="F523" s="58"/>
      <c r="G523" s="59">
        <f>IF(ISERROR('1. Production by country {year}'!G523/'2. Crop area by country {year}'!G523)," ",'1. Production by country {year}'!G523/'2. Crop area by country {year}'!G523)</f>
        <v>0.75996393439756837</v>
      </c>
      <c r="H523" s="59">
        <f>IF(ISERROR('1. Production by country {year}'!H523/'2. Crop area by country {year}'!H523)," ",'1. Production by country {year}'!H523/'2. Crop area by country {year}'!H523)</f>
        <v>0.66061437022842107</v>
      </c>
      <c r="I523" s="59">
        <f>IF(ISERROR('1. Production by country {year}'!I523/'2. Crop area by country {year}'!I523)," ",'1. Production by country {year}'!I523/'2. Crop area by country {year}'!I523)</f>
        <v>0.46415156967907617</v>
      </c>
      <c r="J523" s="59">
        <f>IF(ISERROR('1. Production by country {year}'!J523/'2. Crop area by country {year}'!J523)," ",'1. Production by country {year}'!J523/'2. Crop area by country {year}'!J523)</f>
        <v>0.76749255052234056</v>
      </c>
      <c r="K523" s="59">
        <f>IF(ISERROR('1. Production by country {year}'!K523/'2. Crop area by country {year}'!K523)," ",'1. Production by country {year}'!K523/'2. Crop area by country {year}'!K523)</f>
        <v>0.67313088119092768</v>
      </c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>
      <c r="A524" s="58" t="s">
        <v>58</v>
      </c>
      <c r="B524" s="58">
        <v>195</v>
      </c>
      <c r="C524" s="58" t="s">
        <v>19</v>
      </c>
      <c r="D524" s="58">
        <v>197</v>
      </c>
      <c r="E524" s="58" t="s">
        <v>107</v>
      </c>
      <c r="F524" s="58"/>
      <c r="G524" s="59" t="str">
        <f>IF(ISERROR('1. Production by country {year}'!G524/'2. Crop area by country {year}'!G524)," ",'1. Production by country {year}'!G524/'2. Crop area by country {year}'!G524)</f>
        <v xml:space="preserve"> </v>
      </c>
      <c r="H524" s="59" t="str">
        <f>IF(ISERROR('1. Production by country {year}'!H524/'2. Crop area by country {year}'!H524)," ",'1. Production by country {year}'!H524/'2. Crop area by country {year}'!H524)</f>
        <v xml:space="preserve"> </v>
      </c>
      <c r="I524" s="59" t="str">
        <f>IF(ISERROR('1. Production by country {year}'!I524/'2. Crop area by country {year}'!I524)," ",'1. Production by country {year}'!I524/'2. Crop area by country {year}'!I524)</f>
        <v xml:space="preserve"> </v>
      </c>
      <c r="J524" s="59" t="str">
        <f>IF(ISERROR('1. Production by country {year}'!J524/'2. Crop area by country {year}'!J524)," ",'1. Production by country {year}'!J524/'2. Crop area by country {year}'!J524)</f>
        <v xml:space="preserve"> </v>
      </c>
      <c r="K524" s="59" t="str">
        <f>IF(ISERROR('1. Production by country {year}'!K524/'2. Crop area by country {year}'!K524)," ",'1. Production by country {year}'!K524/'2. Crop area by country {year}'!K524)</f>
        <v xml:space="preserve"> </v>
      </c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>
      <c r="A525" s="58" t="s">
        <v>58</v>
      </c>
      <c r="B525" s="58">
        <v>195</v>
      </c>
      <c r="C525" s="58" t="s">
        <v>20</v>
      </c>
      <c r="D525" s="58">
        <v>489</v>
      </c>
      <c r="E525" s="58" t="s">
        <v>107</v>
      </c>
      <c r="F525" s="58"/>
      <c r="G525" s="59" t="str">
        <f>IF(ISERROR('1. Production by country {year}'!G525/'2. Crop area by country {year}'!G525)," ",'1. Production by country {year}'!G525/'2. Crop area by country {year}'!G525)</f>
        <v xml:space="preserve"> </v>
      </c>
      <c r="H525" s="59" t="str">
        <f>IF(ISERROR('1. Production by country {year}'!H525/'2. Crop area by country {year}'!H525)," ",'1. Production by country {year}'!H525/'2. Crop area by country {year}'!H525)</f>
        <v xml:space="preserve"> </v>
      </c>
      <c r="I525" s="59" t="str">
        <f>IF(ISERROR('1. Production by country {year}'!I525/'2. Crop area by country {year}'!I525)," ",'1. Production by country {year}'!I525/'2. Crop area by country {year}'!I525)</f>
        <v xml:space="preserve"> </v>
      </c>
      <c r="J525" s="59" t="str">
        <f>IF(ISERROR('1. Production by country {year}'!J525/'2. Crop area by country {year}'!J525)," ",'1. Production by country {year}'!J525/'2. Crop area by country {year}'!J525)</f>
        <v xml:space="preserve"> </v>
      </c>
      <c r="K525" s="59" t="str">
        <f>IF(ISERROR('1. Production by country {year}'!K525/'2. Crop area by country {year}'!K525)," ",'1. Production by country {year}'!K525/'2. Crop area by country {year}'!K525)</f>
        <v xml:space="preserve"> </v>
      </c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>
      <c r="A526" s="58" t="s">
        <v>58</v>
      </c>
      <c r="B526" s="58">
        <v>195</v>
      </c>
      <c r="C526" s="58" t="s">
        <v>21</v>
      </c>
      <c r="D526" s="58">
        <v>27</v>
      </c>
      <c r="E526" s="58" t="s">
        <v>107</v>
      </c>
      <c r="F526" s="58"/>
      <c r="G526" s="59">
        <f>IF(ISERROR('1. Production by country {year}'!G526/'2. Crop area by country {year}'!G526)," ",'1. Production by country {year}'!G526/'2. Crop area by country {year}'!G526)</f>
        <v>2.8541915953323311</v>
      </c>
      <c r="H526" s="59">
        <f>IF(ISERROR('1. Production by country {year}'!H526/'2. Crop area by country {year}'!H526)," ",'1. Production by country {year}'!H526/'2. Crop area by country {year}'!H526)</f>
        <v>2.2401190070204735</v>
      </c>
      <c r="I526" s="59">
        <f>IF(ISERROR('1. Production by country {year}'!I526/'2. Crop area by country {year}'!I526)," ",'1. Production by country {year}'!I526/'2. Crop area by country {year}'!I526)</f>
        <v>2.407846897101305</v>
      </c>
      <c r="J526" s="59">
        <f>IF(ISERROR('1. Production by country {year}'!J526/'2. Crop area by country {year}'!J526)," ",'1. Production by country {year}'!J526/'2. Crop area by country {year}'!J526)</f>
        <v>3.2571791045967013</v>
      </c>
      <c r="K526" s="59">
        <f>IF(ISERROR('1. Production by country {year}'!K526/'2. Crop area by country {year}'!K526)," ",'1. Production by country {year}'!K526/'2. Crop area by country {year}'!K526)</f>
        <v>2.75750211735147</v>
      </c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>
      <c r="A527" s="58" t="s">
        <v>58</v>
      </c>
      <c r="B527" s="58">
        <v>195</v>
      </c>
      <c r="C527" s="58" t="s">
        <v>22</v>
      </c>
      <c r="D527" s="58">
        <v>83</v>
      </c>
      <c r="E527" s="58" t="s">
        <v>107</v>
      </c>
      <c r="F527" s="58"/>
      <c r="G527" s="59">
        <f>IF(ISERROR('1. Production by country {year}'!G527/'2. Crop area by country {year}'!G527)," ",'1. Production by country {year}'!G527/'2. Crop area by country {year}'!G527)</f>
        <v>0.96524840286110758</v>
      </c>
      <c r="H527" s="59">
        <f>IF(ISERROR('1. Production by country {year}'!H527/'2. Crop area by country {year}'!H527)," ",'1. Production by country {year}'!H527/'2. Crop area by country {year}'!H527)</f>
        <v>0.76072373839296381</v>
      </c>
      <c r="I527" s="59">
        <f>IF(ISERROR('1. Production by country {year}'!I527/'2. Crop area by country {year}'!I527)," ",'1. Production by country {year}'!I527/'2. Crop area by country {year}'!I527)</f>
        <v>0.64587381909837804</v>
      </c>
      <c r="J527" s="59">
        <f>IF(ISERROR('1. Production by country {year}'!J527/'2. Crop area by country {year}'!J527)," ",'1. Production by country {year}'!J527/'2. Crop area by country {year}'!J527)</f>
        <v>1.0088970184157853</v>
      </c>
      <c r="K527" s="59">
        <f>IF(ISERROR('1. Production by country {year}'!K527/'2. Crop area by country {year}'!K527)," ",'1. Production by country {year}'!K527/'2. Crop area by country {year}'!K527)</f>
        <v>0.86510515073193428</v>
      </c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>
      <c r="A528" s="58" t="s">
        <v>58</v>
      </c>
      <c r="B528" s="58">
        <v>195</v>
      </c>
      <c r="C528" s="58" t="s">
        <v>23</v>
      </c>
      <c r="D528" s="58">
        <v>122</v>
      </c>
      <c r="E528" s="58" t="s">
        <v>107</v>
      </c>
      <c r="F528" s="58"/>
      <c r="G528" s="59">
        <f>IF(ISERROR('1. Production by country {year}'!G528/'2. Crop area by country {year}'!G528)," ",'1. Production by country {year}'!G528/'2. Crop area by country {year}'!G528)</f>
        <v>25.008093525179856</v>
      </c>
      <c r="H528" s="59">
        <f>IF(ISERROR('1. Production by country {year}'!H528/'2. Crop area by country {year}'!H528)," ",'1. Production by country {year}'!H528/'2. Crop area by country {year}'!H528)</f>
        <v>25.025185185185187</v>
      </c>
      <c r="I528" s="59">
        <f>IF(ISERROR('1. Production by country {year}'!I528/'2. Crop area by country {year}'!I528)," ",'1. Production by country {year}'!I528/'2. Crop area by country {year}'!I528)</f>
        <v>25.333333333333332</v>
      </c>
      <c r="J528" s="59">
        <f>IF(ISERROR('1. Production by country {year}'!J528/'2. Crop area by country {year}'!J528)," ",'1. Production by country {year}'!J528/'2. Crop area by country {year}'!J528)</f>
        <v>25</v>
      </c>
      <c r="K528" s="59">
        <f>IF(ISERROR('1. Production by country {year}'!K528/'2. Crop area by country {year}'!K528)," ",'1. Production by country {year}'!K528/'2. Crop area by country {year}'!K528)</f>
        <v>25.097626752966558</v>
      </c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>
      <c r="A529" s="58" t="s">
        <v>58</v>
      </c>
      <c r="B529" s="58">
        <v>195</v>
      </c>
      <c r="C529" s="58" t="s">
        <v>24</v>
      </c>
      <c r="D529" s="58">
        <v>15</v>
      </c>
      <c r="E529" s="58" t="s">
        <v>107</v>
      </c>
      <c r="F529" s="58"/>
      <c r="G529" s="59" t="str">
        <f>IF(ISERROR('1. Production by country {year}'!G529/'2. Crop area by country {year}'!G529)," ",'1. Production by country {year}'!G529/'2. Crop area by country {year}'!G529)</f>
        <v xml:space="preserve"> </v>
      </c>
      <c r="H529" s="59" t="str">
        <f>IF(ISERROR('1. Production by country {year}'!H529/'2. Crop area by country {year}'!H529)," ",'1. Production by country {year}'!H529/'2. Crop area by country {year}'!H529)</f>
        <v xml:space="preserve"> </v>
      </c>
      <c r="I529" s="59" t="str">
        <f>IF(ISERROR('1. Production by country {year}'!I529/'2. Crop area by country {year}'!I529)," ",'1. Production by country {year}'!I529/'2. Crop area by country {year}'!I529)</f>
        <v xml:space="preserve"> </v>
      </c>
      <c r="J529" s="59" t="str">
        <f>IF(ISERROR('1. Production by country {year}'!J529/'2. Crop area by country {year}'!J529)," ",'1. Production by country {year}'!J529/'2. Crop area by country {year}'!J529)</f>
        <v xml:space="preserve"> </v>
      </c>
      <c r="K529" s="59" t="str">
        <f>IF(ISERROR('1. Production by country {year}'!K529/'2. Crop area by country {year}'!K529)," ",'1. Production by country {year}'!K529/'2. Crop area by country {year}'!K529)</f>
        <v xml:space="preserve"> </v>
      </c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>
      <c r="A530" s="58" t="s">
        <v>58</v>
      </c>
      <c r="B530" s="58">
        <v>195</v>
      </c>
      <c r="C530" s="58" t="s">
        <v>25</v>
      </c>
      <c r="D530" s="58">
        <v>137</v>
      </c>
      <c r="E530" s="58" t="s">
        <v>107</v>
      </c>
      <c r="F530" s="58"/>
      <c r="G530" s="59" t="str">
        <f>IF(ISERROR('1. Production by country {year}'!G530/'2. Crop area by country {year}'!G530)," ",'1. Production by country {year}'!G530/'2. Crop area by country {year}'!G530)</f>
        <v xml:space="preserve"> </v>
      </c>
      <c r="H530" s="59" t="str">
        <f>IF(ISERROR('1. Production by country {year}'!H530/'2. Crop area by country {year}'!H530)," ",'1. Production by country {year}'!H530/'2. Crop area by country {year}'!H530)</f>
        <v xml:space="preserve"> </v>
      </c>
      <c r="I530" s="59" t="str">
        <f>IF(ISERROR('1. Production by country {year}'!I530/'2. Crop area by country {year}'!I530)," ",'1. Production by country {year}'!I530/'2. Crop area by country {year}'!I530)</f>
        <v xml:space="preserve"> </v>
      </c>
      <c r="J530" s="59" t="str">
        <f>IF(ISERROR('1. Production by country {year}'!J530/'2. Crop area by country {year}'!J530)," ",'1. Production by country {year}'!J530/'2. Crop area by country {year}'!J530)</f>
        <v xml:space="preserve"> </v>
      </c>
      <c r="K530" s="59" t="str">
        <f>IF(ISERROR('1. Production by country {year}'!K530/'2. Crop area by country {year}'!K530)," ",'1. Production by country {year}'!K530/'2. Crop area by country {year}'!K530)</f>
        <v xml:space="preserve"> </v>
      </c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>
      <c r="A531" s="58" t="s">
        <v>59</v>
      </c>
      <c r="B531" s="58">
        <v>197</v>
      </c>
      <c r="C531" s="58" t="s">
        <v>7</v>
      </c>
      <c r="D531" s="58">
        <v>486</v>
      </c>
      <c r="E531" s="58" t="s">
        <v>107</v>
      </c>
      <c r="F531" s="58"/>
      <c r="G531" s="59" t="str">
        <f>IF(ISERROR('1. Production by country {year}'!G531/'2. Crop area by country {year}'!G531)," ",'1. Production by country {year}'!G531/'2. Crop area by country {year}'!G531)</f>
        <v xml:space="preserve"> </v>
      </c>
      <c r="H531" s="59" t="str">
        <f>IF(ISERROR('1. Production by country {year}'!H531/'2. Crop area by country {year}'!H531)," ",'1. Production by country {year}'!H531/'2. Crop area by country {year}'!H531)</f>
        <v xml:space="preserve"> </v>
      </c>
      <c r="I531" s="59" t="str">
        <f>IF(ISERROR('1. Production by country {year}'!I531/'2. Crop area by country {year}'!I531)," ",'1. Production by country {year}'!I531/'2. Crop area by country {year}'!I531)</f>
        <v xml:space="preserve"> </v>
      </c>
      <c r="J531" s="59" t="str">
        <f>IF(ISERROR('1. Production by country {year}'!J531/'2. Crop area by country {year}'!J531)," ",'1. Production by country {year}'!J531/'2. Crop area by country {year}'!J531)</f>
        <v xml:space="preserve"> </v>
      </c>
      <c r="K531" s="59" t="str">
        <f>IF(ISERROR('1. Production by country {year}'!K531/'2. Crop area by country {year}'!K531)," ",'1. Production by country {year}'!K531/'2. Crop area by country {year}'!K531)</f>
        <v xml:space="preserve"> </v>
      </c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>
      <c r="A532" s="58" t="s">
        <v>59</v>
      </c>
      <c r="B532" s="58">
        <v>197</v>
      </c>
      <c r="C532" s="58" t="s">
        <v>10</v>
      </c>
      <c r="D532" s="58">
        <v>176</v>
      </c>
      <c r="E532" s="58" t="s">
        <v>107</v>
      </c>
      <c r="F532" s="58"/>
      <c r="G532" s="59" t="str">
        <f>IF(ISERROR('1. Production by country {year}'!G532/'2. Crop area by country {year}'!G532)," ",'1. Production by country {year}'!G532/'2. Crop area by country {year}'!G532)</f>
        <v xml:space="preserve"> </v>
      </c>
      <c r="H532" s="59" t="str">
        <f>IF(ISERROR('1. Production by country {year}'!H532/'2. Crop area by country {year}'!H532)," ",'1. Production by country {year}'!H532/'2. Crop area by country {year}'!H532)</f>
        <v xml:space="preserve"> </v>
      </c>
      <c r="I532" s="59" t="str">
        <f>IF(ISERROR('1. Production by country {year}'!I532/'2. Crop area by country {year}'!I532)," ",'1. Production by country {year}'!I532/'2. Crop area by country {year}'!I532)</f>
        <v xml:space="preserve"> </v>
      </c>
      <c r="J532" s="59" t="str">
        <f>IF(ISERROR('1. Production by country {year}'!J532/'2. Crop area by country {year}'!J532)," ",'1. Production by country {year}'!J532/'2. Crop area by country {year}'!J532)</f>
        <v xml:space="preserve"> </v>
      </c>
      <c r="K532" s="59" t="str">
        <f>IF(ISERROR('1. Production by country {year}'!K532/'2. Crop area by country {year}'!K532)," ",'1. Production by country {year}'!K532/'2. Crop area by country {year}'!K532)</f>
        <v xml:space="preserve"> </v>
      </c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>
      <c r="A533" s="58" t="s">
        <v>59</v>
      </c>
      <c r="B533" s="58">
        <v>197</v>
      </c>
      <c r="C533" s="58" t="s">
        <v>12</v>
      </c>
      <c r="D533" s="58">
        <v>125</v>
      </c>
      <c r="E533" s="58" t="s">
        <v>107</v>
      </c>
      <c r="F533" s="58"/>
      <c r="G533" s="59">
        <f>IF(ISERROR('1. Production by country {year}'!G533/'2. Crop area by country {year}'!G533)," ",'1. Production by country {year}'!G533/'2. Crop area by country {year}'!G533)</f>
        <v>5</v>
      </c>
      <c r="H533" s="59">
        <f>IF(ISERROR('1. Production by country {year}'!H533/'2. Crop area by country {year}'!H533)," ",'1. Production by country {year}'!H533/'2. Crop area by country {year}'!H533)</f>
        <v>5</v>
      </c>
      <c r="I533" s="59">
        <f>IF(ISERROR('1. Production by country {year}'!I533/'2. Crop area by country {year}'!I533)," ",'1. Production by country {year}'!I533/'2. Crop area by country {year}'!I533)</f>
        <v>5</v>
      </c>
      <c r="J533" s="59">
        <f>IF(ISERROR('1. Production by country {year}'!J533/'2. Crop area by country {year}'!J533)," ",'1. Production by country {year}'!J533/'2. Crop area by country {year}'!J533)</f>
        <v>5</v>
      </c>
      <c r="K533" s="59">
        <f>IF(ISERROR('1. Production by country {year}'!K533/'2. Crop area by country {year}'!K533)," ",'1. Production by country {year}'!K533/'2. Crop area by country {year}'!K533)</f>
        <v>5</v>
      </c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>
      <c r="A534" s="58" t="s">
        <v>59</v>
      </c>
      <c r="B534" s="58">
        <v>197</v>
      </c>
      <c r="C534" s="58" t="s">
        <v>13</v>
      </c>
      <c r="D534" s="58">
        <v>191</v>
      </c>
      <c r="E534" s="58" t="s">
        <v>107</v>
      </c>
      <c r="F534" s="58"/>
      <c r="G534" s="59" t="str">
        <f>IF(ISERROR('1. Production by country {year}'!G534/'2. Crop area by country {year}'!G534)," ",'1. Production by country {year}'!G534/'2. Crop area by country {year}'!G534)</f>
        <v xml:space="preserve"> </v>
      </c>
      <c r="H534" s="59" t="str">
        <f>IF(ISERROR('1. Production by country {year}'!H534/'2. Crop area by country {year}'!H534)," ",'1. Production by country {year}'!H534/'2. Crop area by country {year}'!H534)</f>
        <v xml:space="preserve"> </v>
      </c>
      <c r="I534" s="59" t="str">
        <f>IF(ISERROR('1. Production by country {year}'!I534/'2. Crop area by country {year}'!I534)," ",'1. Production by country {year}'!I534/'2. Crop area by country {year}'!I534)</f>
        <v xml:space="preserve"> </v>
      </c>
      <c r="J534" s="59" t="str">
        <f>IF(ISERROR('1. Production by country {year}'!J534/'2. Crop area by country {year}'!J534)," ",'1. Production by country {year}'!J534/'2. Crop area by country {year}'!J534)</f>
        <v xml:space="preserve"> </v>
      </c>
      <c r="K534" s="59" t="str">
        <f>IF(ISERROR('1. Production by country {year}'!K534/'2. Crop area by country {year}'!K534)," ",'1. Production by country {year}'!K534/'2. Crop area by country {year}'!K534)</f>
        <v xml:space="preserve"> </v>
      </c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>
      <c r="A535" s="58" t="s">
        <v>59</v>
      </c>
      <c r="B535" s="58">
        <v>197</v>
      </c>
      <c r="C535" s="58" t="s">
        <v>14</v>
      </c>
      <c r="D535" s="58">
        <v>195</v>
      </c>
      <c r="E535" s="58" t="s">
        <v>107</v>
      </c>
      <c r="F535" s="58"/>
      <c r="G535" s="59" t="str">
        <f>IF(ISERROR('1. Production by country {year}'!G535/'2. Crop area by country {year}'!G535)," ",'1. Production by country {year}'!G535/'2. Crop area by country {year}'!G535)</f>
        <v xml:space="preserve"> </v>
      </c>
      <c r="H535" s="59" t="str">
        <f>IF(ISERROR('1. Production by country {year}'!H535/'2. Crop area by country {year}'!H535)," ",'1. Production by country {year}'!H535/'2. Crop area by country {year}'!H535)</f>
        <v xml:space="preserve"> </v>
      </c>
      <c r="I535" s="59" t="str">
        <f>IF(ISERROR('1. Production by country {year}'!I535/'2. Crop area by country {year}'!I535)," ",'1. Production by country {year}'!I535/'2. Crop area by country {year}'!I535)</f>
        <v xml:space="preserve"> </v>
      </c>
      <c r="J535" s="59" t="str">
        <f>IF(ISERROR('1. Production by country {year}'!J535/'2. Crop area by country {year}'!J535)," ",'1. Production by country {year}'!J535/'2. Crop area by country {year}'!J535)</f>
        <v xml:space="preserve"> </v>
      </c>
      <c r="K535" s="59" t="str">
        <f>IF(ISERROR('1. Production by country {year}'!K535/'2. Crop area by country {year}'!K535)," ",'1. Production by country {year}'!K535/'2. Crop area by country {year}'!K535)</f>
        <v xml:space="preserve"> </v>
      </c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>
      <c r="A536" s="58" t="s">
        <v>59</v>
      </c>
      <c r="B536" s="58">
        <v>197</v>
      </c>
      <c r="C536" s="58" t="s">
        <v>15</v>
      </c>
      <c r="D536" s="58">
        <v>242</v>
      </c>
      <c r="E536" s="58" t="s">
        <v>107</v>
      </c>
      <c r="F536" s="58"/>
      <c r="G536" s="59">
        <f>IF(ISERROR('1. Production by country {year}'!G536/'2. Crop area by country {year}'!G536)," ",'1. Production by country {year}'!G536/'2. Crop area by country {year}'!G536)</f>
        <v>0.76445255474452556</v>
      </c>
      <c r="H536" s="59">
        <f>IF(ISERROR('1. Production by country {year}'!H536/'2. Crop area by country {year}'!H536)," ",'1. Production by country {year}'!H536/'2. Crop area by country {year}'!H536)</f>
        <v>0.76800000000000002</v>
      </c>
      <c r="I536" s="59">
        <f>IF(ISERROR('1. Production by country {year}'!I536/'2. Crop area by country {year}'!I536)," ",'1. Production by country {year}'!I536/'2. Crop area by country {year}'!I536)</f>
        <v>0.76666666666666672</v>
      </c>
      <c r="J536" s="59">
        <f>IF(ISERROR('1. Production by country {year}'!J536/'2. Crop area by country {year}'!J536)," ",'1. Production by country {year}'!J536/'2. Crop area by country {year}'!J536)</f>
        <v>0.76666666666666672</v>
      </c>
      <c r="K536" s="59">
        <f>IF(ISERROR('1. Production by country {year}'!K536/'2. Crop area by country {year}'!K536)," ",'1. Production by country {year}'!K536/'2. Crop area by country {year}'!K536)</f>
        <v>0.7664906303236797</v>
      </c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>
      <c r="A537" s="58" t="s">
        <v>59</v>
      </c>
      <c r="B537" s="58">
        <v>197</v>
      </c>
      <c r="C537" s="58" t="s">
        <v>16</v>
      </c>
      <c r="D537" s="58">
        <v>201</v>
      </c>
      <c r="E537" s="58" t="s">
        <v>107</v>
      </c>
      <c r="F537" s="58"/>
      <c r="G537" s="59" t="str">
        <f>IF(ISERROR('1. Production by country {year}'!G537/'2. Crop area by country {year}'!G537)," ",'1. Production by country {year}'!G537/'2. Crop area by country {year}'!G537)</f>
        <v xml:space="preserve"> </v>
      </c>
      <c r="H537" s="59" t="str">
        <f>IF(ISERROR('1. Production by country {year}'!H537/'2. Crop area by country {year}'!H537)," ",'1. Production by country {year}'!H537/'2. Crop area by country {year}'!H537)</f>
        <v xml:space="preserve"> </v>
      </c>
      <c r="I537" s="59" t="str">
        <f>IF(ISERROR('1. Production by country {year}'!I537/'2. Crop area by country {year}'!I537)," ",'1. Production by country {year}'!I537/'2. Crop area by country {year}'!I537)</f>
        <v xml:space="preserve"> </v>
      </c>
      <c r="J537" s="59" t="str">
        <f>IF(ISERROR('1. Production by country {year}'!J537/'2. Crop area by country {year}'!J537)," ",'1. Production by country {year}'!J537/'2. Crop area by country {year}'!J537)</f>
        <v xml:space="preserve"> </v>
      </c>
      <c r="K537" s="59" t="str">
        <f>IF(ISERROR('1. Production by country {year}'!K537/'2. Crop area by country {year}'!K537)," ",'1. Production by country {year}'!K537/'2. Crop area by country {year}'!K537)</f>
        <v xml:space="preserve"> </v>
      </c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>
      <c r="A538" s="58" t="s">
        <v>59</v>
      </c>
      <c r="B538" s="58">
        <v>197</v>
      </c>
      <c r="C538" s="58" t="s">
        <v>17</v>
      </c>
      <c r="D538" s="58">
        <v>56</v>
      </c>
      <c r="E538" s="58" t="s">
        <v>107</v>
      </c>
      <c r="F538" s="58"/>
      <c r="G538" s="59">
        <f>IF(ISERROR('1. Production by country {year}'!G538/'2. Crop area by country {year}'!G538)," ",'1. Production by country {year}'!G538/'2. Crop area by country {year}'!G538)</f>
        <v>0.976275</v>
      </c>
      <c r="H538" s="59">
        <f>IF(ISERROR('1. Production by country {year}'!H538/'2. Crop area by country {year}'!H538)," ",'1. Production by country {year}'!H538/'2. Crop area by country {year}'!H538)</f>
        <v>0.81355</v>
      </c>
      <c r="I538" s="59">
        <f>IF(ISERROR('1. Production by country {year}'!I538/'2. Crop area by country {year}'!I538)," ",'1. Production by country {year}'!I538/'2. Crop area by country {year}'!I538)</f>
        <v>0.8</v>
      </c>
      <c r="J538" s="59">
        <f>IF(ISERROR('1. Production by country {year}'!J538/'2. Crop area by country {year}'!J538)," ",'1. Production by country {year}'!J538/'2. Crop area by country {year}'!J538)</f>
        <v>0.8</v>
      </c>
      <c r="K538" s="59">
        <f>IF(ISERROR('1. Production by country {year}'!K538/'2. Crop area by country {year}'!K538)," ",'1. Production by country {year}'!K538/'2. Crop area by country {year}'!K538)</f>
        <v>0.83574545454545457</v>
      </c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>
      <c r="A539" s="58" t="s">
        <v>59</v>
      </c>
      <c r="B539" s="58">
        <v>197</v>
      </c>
      <c r="C539" s="58" t="s">
        <v>18</v>
      </c>
      <c r="D539" s="58">
        <v>79</v>
      </c>
      <c r="E539" s="58" t="s">
        <v>107</v>
      </c>
      <c r="F539" s="58"/>
      <c r="G539" s="59">
        <f>IF(ISERROR('1. Production by country {year}'!G539/'2. Crop area by country {year}'!G539)," ",'1. Production by country {year}'!G539/'2. Crop area by country {year}'!G539)</f>
        <v>1</v>
      </c>
      <c r="H539" s="59">
        <f>IF(ISERROR('1. Production by country {year}'!H539/'2. Crop area by country {year}'!H539)," ",'1. Production by country {year}'!H539/'2. Crop area by country {year}'!H539)</f>
        <v>1</v>
      </c>
      <c r="I539" s="59">
        <f>IF(ISERROR('1. Production by country {year}'!I539/'2. Crop area by country {year}'!I539)," ",'1. Production by country {year}'!I539/'2. Crop area by country {year}'!I539)</f>
        <v>1</v>
      </c>
      <c r="J539" s="59">
        <f>IF(ISERROR('1. Production by country {year}'!J539/'2. Crop area by country {year}'!J539)," ",'1. Production by country {year}'!J539/'2. Crop area by country {year}'!J539)</f>
        <v>1</v>
      </c>
      <c r="K539" s="59">
        <f>IF(ISERROR('1. Production by country {year}'!K539/'2. Crop area by country {year}'!K539)," ",'1. Production by country {year}'!K539/'2. Crop area by country {year}'!K539)</f>
        <v>1</v>
      </c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>
      <c r="A540" s="58" t="s">
        <v>59</v>
      </c>
      <c r="B540" s="58">
        <v>197</v>
      </c>
      <c r="C540" s="58" t="s">
        <v>19</v>
      </c>
      <c r="D540" s="58">
        <v>197</v>
      </c>
      <c r="E540" s="58" t="s">
        <v>107</v>
      </c>
      <c r="F540" s="58"/>
      <c r="G540" s="59" t="str">
        <f>IF(ISERROR('1. Production by country {year}'!G540/'2. Crop area by country {year}'!G540)," ",'1. Production by country {year}'!G540/'2. Crop area by country {year}'!G540)</f>
        <v xml:space="preserve"> </v>
      </c>
      <c r="H540" s="59" t="str">
        <f>IF(ISERROR('1. Production by country {year}'!H540/'2. Crop area by country {year}'!H540)," ",'1. Production by country {year}'!H540/'2. Crop area by country {year}'!H540)</f>
        <v xml:space="preserve"> </v>
      </c>
      <c r="I540" s="59" t="str">
        <f>IF(ISERROR('1. Production by country {year}'!I540/'2. Crop area by country {year}'!I540)," ",'1. Production by country {year}'!I540/'2. Crop area by country {year}'!I540)</f>
        <v xml:space="preserve"> </v>
      </c>
      <c r="J540" s="59" t="str">
        <f>IF(ISERROR('1. Production by country {year}'!J540/'2. Crop area by country {year}'!J540)," ",'1. Production by country {year}'!J540/'2. Crop area by country {year}'!J540)</f>
        <v xml:space="preserve"> </v>
      </c>
      <c r="K540" s="59" t="str">
        <f>IF(ISERROR('1. Production by country {year}'!K540/'2. Crop area by country {year}'!K540)," ",'1. Production by country {year}'!K540/'2. Crop area by country {year}'!K540)</f>
        <v xml:space="preserve"> </v>
      </c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>
      <c r="A541" s="58" t="s">
        <v>59</v>
      </c>
      <c r="B541" s="58">
        <v>197</v>
      </c>
      <c r="C541" s="58" t="s">
        <v>20</v>
      </c>
      <c r="D541" s="58">
        <v>489</v>
      </c>
      <c r="E541" s="58" t="s">
        <v>107</v>
      </c>
      <c r="F541" s="58"/>
      <c r="G541" s="59">
        <f>IF(ISERROR('1. Production by country {year}'!G541/'2. Crop area by country {year}'!G541)," ",'1. Production by country {year}'!G541/'2. Crop area by country {year}'!G541)</f>
        <v>5.2238805970149258</v>
      </c>
      <c r="H541" s="59">
        <f>IF(ISERROR('1. Production by country {year}'!H541/'2. Crop area by country {year}'!H541)," ",'1. Production by country {year}'!H541/'2. Crop area by country {year}'!H541)</f>
        <v>5.211267605633803</v>
      </c>
      <c r="I541" s="59">
        <f>IF(ISERROR('1. Production by country {year}'!I541/'2. Crop area by country {year}'!I541)," ",'1. Production by country {year}'!I541/'2. Crop area by country {year}'!I541)</f>
        <v>5.211267605633803</v>
      </c>
      <c r="J541" s="59">
        <f>IF(ISERROR('1. Production by country {year}'!J541/'2. Crop area by country {year}'!J541)," ",'1. Production by country {year}'!J541/'2. Crop area by country {year}'!J541)</f>
        <v>5.211267605633803</v>
      </c>
      <c r="K541" s="59">
        <f>IF(ISERROR('1. Production by country {year}'!K541/'2. Crop area by country {year}'!K541)," ",'1. Production by country {year}'!K541/'2. Crop area by country {year}'!K541)</f>
        <v>5.2142857142857144</v>
      </c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>
      <c r="A542" s="58" t="s">
        <v>59</v>
      </c>
      <c r="B542" s="58">
        <v>197</v>
      </c>
      <c r="C542" s="58" t="s">
        <v>21</v>
      </c>
      <c r="D542" s="58">
        <v>27</v>
      </c>
      <c r="E542" s="58" t="s">
        <v>107</v>
      </c>
      <c r="F542" s="58"/>
      <c r="G542" s="59">
        <f>IF(ISERROR('1. Production by country {year}'!G542/'2. Crop area by country {year}'!G542)," ",'1. Production by country {year}'!G542/'2. Crop area by country {year}'!G542)</f>
        <v>1.010958904109589</v>
      </c>
      <c r="H542" s="59">
        <f>IF(ISERROR('1. Production by country {year}'!H542/'2. Crop area by country {year}'!H542)," ",'1. Production by country {year}'!H542/'2. Crop area by country {year}'!H542)</f>
        <v>1.0623199999999999</v>
      </c>
      <c r="I542" s="59">
        <f>IF(ISERROR('1. Production by country {year}'!I542/'2. Crop area by country {year}'!I542)," ",'1. Production by country {year}'!I542/'2. Crop area by country {year}'!I542)</f>
        <v>1</v>
      </c>
      <c r="J542" s="59">
        <f>IF(ISERROR('1. Production by country {year}'!J542/'2. Crop area by country {year}'!J542)," ",'1. Production by country {year}'!J542/'2. Crop area by country {year}'!J542)</f>
        <v>1</v>
      </c>
      <c r="K542" s="59">
        <f>IF(ISERROR('1. Production by country {year}'!K542/'2. Crop area by country {year}'!K542)," ",'1. Production by country {year}'!K542/'2. Crop area by country {year}'!K542)</f>
        <v>1.0188525469168901</v>
      </c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>
      <c r="A543" s="58" t="s">
        <v>59</v>
      </c>
      <c r="B543" s="58">
        <v>197</v>
      </c>
      <c r="C543" s="58" t="s">
        <v>22</v>
      </c>
      <c r="D543" s="58">
        <v>83</v>
      </c>
      <c r="E543" s="58" t="s">
        <v>107</v>
      </c>
      <c r="F543" s="58"/>
      <c r="G543" s="59">
        <f>IF(ISERROR('1. Production by country {year}'!G543/'2. Crop area by country {year}'!G543)," ",'1. Production by country {year}'!G543/'2. Crop area by country {year}'!G543)</f>
        <v>1.0454545454545454</v>
      </c>
      <c r="H543" s="59">
        <f>IF(ISERROR('1. Production by country {year}'!H543/'2. Crop area by country {year}'!H543)," ",'1. Production by country {year}'!H543/'2. Crop area by country {year}'!H543)</f>
        <v>1.0454545454545454</v>
      </c>
      <c r="I543" s="59">
        <f>IF(ISERROR('1. Production by country {year}'!I543/'2. Crop area by country {year}'!I543)," ",'1. Production by country {year}'!I543/'2. Crop area by country {year}'!I543)</f>
        <v>1.0454545454545454</v>
      </c>
      <c r="J543" s="59">
        <f>IF(ISERROR('1. Production by country {year}'!J543/'2. Crop area by country {year}'!J543)," ",'1. Production by country {year}'!J543/'2. Crop area by country {year}'!J543)</f>
        <v>1.0454545454545454</v>
      </c>
      <c r="K543" s="59">
        <f>IF(ISERROR('1. Production by country {year}'!K543/'2. Crop area by country {year}'!K543)," ",'1. Production by country {year}'!K543/'2. Crop area by country {year}'!K543)</f>
        <v>1.0454545454545454</v>
      </c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>
      <c r="A544" s="58" t="s">
        <v>59</v>
      </c>
      <c r="B544" s="58">
        <v>197</v>
      </c>
      <c r="C544" s="58" t="s">
        <v>23</v>
      </c>
      <c r="D544" s="58">
        <v>122</v>
      </c>
      <c r="E544" s="58" t="s">
        <v>107</v>
      </c>
      <c r="F544" s="58"/>
      <c r="G544" s="59">
        <f>IF(ISERROR('1. Production by country {year}'!G544/'2. Crop area by country {year}'!G544)," ",'1. Production by country {year}'!G544/'2. Crop area by country {year}'!G544)</f>
        <v>2.4545454545454546</v>
      </c>
      <c r="H544" s="59">
        <f>IF(ISERROR('1. Production by country {year}'!H544/'2. Crop area by country {year}'!H544)," ",'1. Production by country {year}'!H544/'2. Crop area by country {year}'!H544)</f>
        <v>2.5</v>
      </c>
      <c r="I544" s="59">
        <f>IF(ISERROR('1. Production by country {year}'!I544/'2. Crop area by country {year}'!I544)," ",'1. Production by country {year}'!I544/'2. Crop area by country {year}'!I544)</f>
        <v>2.5</v>
      </c>
      <c r="J544" s="59">
        <f>IF(ISERROR('1. Production by country {year}'!J544/'2. Crop area by country {year}'!J544)," ",'1. Production by country {year}'!J544/'2. Crop area by country {year}'!J544)</f>
        <v>2.5</v>
      </c>
      <c r="K544" s="59">
        <f>IF(ISERROR('1. Production by country {year}'!K544/'2. Crop area by country {year}'!K544)," ",'1. Production by country {year}'!K544/'2. Crop area by country {year}'!K544)</f>
        <v>2.4893617021276597</v>
      </c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>
      <c r="A545" s="58" t="s">
        <v>59</v>
      </c>
      <c r="B545" s="58">
        <v>197</v>
      </c>
      <c r="C545" s="58" t="s">
        <v>24</v>
      </c>
      <c r="D545" s="58">
        <v>15</v>
      </c>
      <c r="E545" s="58" t="s">
        <v>107</v>
      </c>
      <c r="F545" s="58"/>
      <c r="G545" s="59" t="str">
        <f>IF(ISERROR('1. Production by country {year}'!G545/'2. Crop area by country {year}'!G545)," ",'1. Production by country {year}'!G545/'2. Crop area by country {year}'!G545)</f>
        <v xml:space="preserve"> </v>
      </c>
      <c r="H545" s="59" t="str">
        <f>IF(ISERROR('1. Production by country {year}'!H545/'2. Crop area by country {year}'!H545)," ",'1. Production by country {year}'!H545/'2. Crop area by country {year}'!H545)</f>
        <v xml:space="preserve"> </v>
      </c>
      <c r="I545" s="59" t="str">
        <f>IF(ISERROR('1. Production by country {year}'!I545/'2. Crop area by country {year}'!I545)," ",'1. Production by country {year}'!I545/'2. Crop area by country {year}'!I545)</f>
        <v xml:space="preserve"> </v>
      </c>
      <c r="J545" s="59" t="str">
        <f>IF(ISERROR('1. Production by country {year}'!J545/'2. Crop area by country {year}'!J545)," ",'1. Production by country {year}'!J545/'2. Crop area by country {year}'!J545)</f>
        <v xml:space="preserve"> </v>
      </c>
      <c r="K545" s="59" t="str">
        <f>IF(ISERROR('1. Production by country {year}'!K545/'2. Crop area by country {year}'!K545)," ",'1. Production by country {year}'!K545/'2. Crop area by country {year}'!K545)</f>
        <v xml:space="preserve"> </v>
      </c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>
      <c r="A546" s="58" t="s">
        <v>59</v>
      </c>
      <c r="B546" s="58">
        <v>197</v>
      </c>
      <c r="C546" s="58" t="s">
        <v>25</v>
      </c>
      <c r="D546" s="58">
        <v>137</v>
      </c>
      <c r="E546" s="58" t="s">
        <v>107</v>
      </c>
      <c r="F546" s="58"/>
      <c r="G546" s="59" t="str">
        <f>IF(ISERROR('1. Production by country {year}'!G546/'2. Crop area by country {year}'!G546)," ",'1. Production by country {year}'!G546/'2. Crop area by country {year}'!G546)</f>
        <v xml:space="preserve"> </v>
      </c>
      <c r="H546" s="59" t="str">
        <f>IF(ISERROR('1. Production by country {year}'!H546/'2. Crop area by country {year}'!H546)," ",'1. Production by country {year}'!H546/'2. Crop area by country {year}'!H546)</f>
        <v xml:space="preserve"> </v>
      </c>
      <c r="I546" s="59" t="str">
        <f>IF(ISERROR('1. Production by country {year}'!I546/'2. Crop area by country {year}'!I546)," ",'1. Production by country {year}'!I546/'2. Crop area by country {year}'!I546)</f>
        <v xml:space="preserve"> </v>
      </c>
      <c r="J546" s="59" t="str">
        <f>IF(ISERROR('1. Production by country {year}'!J546/'2. Crop area by country {year}'!J546)," ",'1. Production by country {year}'!J546/'2. Crop area by country {year}'!J546)</f>
        <v xml:space="preserve"> </v>
      </c>
      <c r="K546" s="59" t="str">
        <f>IF(ISERROR('1. Production by country {year}'!K546/'2. Crop area by country {year}'!K546)," ",'1. Production by country {year}'!K546/'2. Crop area by country {year}'!K546)</f>
        <v xml:space="preserve"> </v>
      </c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>
      <c r="A547" s="58" t="s">
        <v>60</v>
      </c>
      <c r="B547" s="58">
        <v>201</v>
      </c>
      <c r="C547" s="58" t="s">
        <v>7</v>
      </c>
      <c r="D547" s="58">
        <v>486</v>
      </c>
      <c r="E547" s="58" t="s">
        <v>107</v>
      </c>
      <c r="F547" s="58"/>
      <c r="G547" s="59">
        <f>IF(ISERROR('1. Production by country {year}'!G547/'2. Crop area by country {year}'!G547)," ",'1. Production by country {year}'!G547/'2. Crop area by country {year}'!G547)</f>
        <v>17.272727272727273</v>
      </c>
      <c r="H547" s="59">
        <f>IF(ISERROR('1. Production by country {year}'!H547/'2. Crop area by country {year}'!H547)," ",'1. Production by country {year}'!H547/'2. Crop area by country {year}'!H547)</f>
        <v>17.272727272727273</v>
      </c>
      <c r="I547" s="59">
        <f>IF(ISERROR('1. Production by country {year}'!I547/'2. Crop area by country {year}'!I547)," ",'1. Production by country {year}'!I547/'2. Crop area by country {year}'!I547)</f>
        <v>17.272727272727273</v>
      </c>
      <c r="J547" s="59">
        <f>IF(ISERROR('1. Production by country {year}'!J547/'2. Crop area by country {year}'!J547)," ",'1. Production by country {year}'!J547/'2. Crop area by country {year}'!J547)</f>
        <v>17.272727272727273</v>
      </c>
      <c r="K547" s="59">
        <f>IF(ISERROR('1. Production by country {year}'!K547/'2. Crop area by country {year}'!K547)," ",'1. Production by country {year}'!K547/'2. Crop area by country {year}'!K547)</f>
        <v>17.272727272727273</v>
      </c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>
      <c r="A548" s="58" t="s">
        <v>60</v>
      </c>
      <c r="B548" s="58">
        <v>201</v>
      </c>
      <c r="C548" s="58" t="s">
        <v>10</v>
      </c>
      <c r="D548" s="58">
        <v>176</v>
      </c>
      <c r="E548" s="58" t="s">
        <v>107</v>
      </c>
      <c r="F548" s="58"/>
      <c r="G548" s="59">
        <f>IF(ISERROR('1. Production by country {year}'!G548/'2. Crop area by country {year}'!G548)," ",'1. Production by country {year}'!G548/'2. Crop area by country {year}'!G548)</f>
        <v>0.27611940298507465</v>
      </c>
      <c r="H548" s="59">
        <f>IF(ISERROR('1. Production by country {year}'!H548/'2. Crop area by country {year}'!H548)," ",'1. Production by country {year}'!H548/'2. Crop area by country {year}'!H548)</f>
        <v>0.27692307692307694</v>
      </c>
      <c r="I548" s="59">
        <f>IF(ISERROR('1. Production by country {year}'!I548/'2. Crop area by country {year}'!I548)," ",'1. Production by country {year}'!I548/'2. Crop area by country {year}'!I548)</f>
        <v>0.27692307692307694</v>
      </c>
      <c r="J548" s="59">
        <f>IF(ISERROR('1. Production by country {year}'!J548/'2. Crop area by country {year}'!J548)," ",'1. Production by country {year}'!J548/'2. Crop area by country {year}'!J548)</f>
        <v>0.27692307692307694</v>
      </c>
      <c r="K548" s="59">
        <f>IF(ISERROR('1. Production by country {year}'!K548/'2. Crop area by country {year}'!K548)," ",'1. Production by country {year}'!K548/'2. Crop area by country {year}'!K548)</f>
        <v>0.27671755725190839</v>
      </c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>
      <c r="A549" s="58" t="s">
        <v>60</v>
      </c>
      <c r="B549" s="58">
        <v>201</v>
      </c>
      <c r="C549" s="58" t="s">
        <v>12</v>
      </c>
      <c r="D549" s="58">
        <v>125</v>
      </c>
      <c r="E549" s="58" t="s">
        <v>107</v>
      </c>
      <c r="F549" s="58"/>
      <c r="G549" s="59">
        <f>IF(ISERROR('1. Production by country {year}'!G549/'2. Crop area by country {year}'!G549)," ",'1. Production by country {year}'!G549/'2. Crop area by country {year}'!G549)</f>
        <v>9.7701149425287355</v>
      </c>
      <c r="H549" s="59">
        <f>IF(ISERROR('1. Production by country {year}'!H549/'2. Crop area by country {year}'!H549)," ",'1. Production by country {year}'!H549/'2. Crop area by country {year}'!H549)</f>
        <v>9.6470588235294112</v>
      </c>
      <c r="I549" s="59">
        <f>IF(ISERROR('1. Production by country {year}'!I549/'2. Crop area by country {year}'!I549)," ",'1. Production by country {year}'!I549/'2. Crop area by country {year}'!I549)</f>
        <v>9.5348837209302317</v>
      </c>
      <c r="J549" s="59">
        <f>IF(ISERROR('1. Production by country {year}'!J549/'2. Crop area by country {year}'!J549)," ",'1. Production by country {year}'!J549/'2. Crop area by country {year}'!J549)</f>
        <v>9.5348837209302317</v>
      </c>
      <c r="K549" s="59">
        <f>IF(ISERROR('1. Production by country {year}'!K549/'2. Crop area by country {year}'!K549)," ",'1. Production by country {year}'!K549/'2. Crop area by country {year}'!K549)</f>
        <v>9.6220930232558146</v>
      </c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>
      <c r="A550" s="58" t="s">
        <v>60</v>
      </c>
      <c r="B550" s="58">
        <v>201</v>
      </c>
      <c r="C550" s="58" t="s">
        <v>13</v>
      </c>
      <c r="D550" s="58">
        <v>191</v>
      </c>
      <c r="E550" s="58" t="s">
        <v>107</v>
      </c>
      <c r="F550" s="58"/>
      <c r="G550" s="59" t="str">
        <f>IF(ISERROR('1. Production by country {year}'!G550/'2. Crop area by country {year}'!G550)," ",'1. Production by country {year}'!G550/'2. Crop area by country {year}'!G550)</f>
        <v xml:space="preserve"> </v>
      </c>
      <c r="H550" s="59" t="str">
        <f>IF(ISERROR('1. Production by country {year}'!H550/'2. Crop area by country {year}'!H550)," ",'1. Production by country {year}'!H550/'2. Crop area by country {year}'!H550)</f>
        <v xml:space="preserve"> </v>
      </c>
      <c r="I550" s="59" t="str">
        <f>IF(ISERROR('1. Production by country {year}'!I550/'2. Crop area by country {year}'!I550)," ",'1. Production by country {year}'!I550/'2. Crop area by country {year}'!I550)</f>
        <v xml:space="preserve"> </v>
      </c>
      <c r="J550" s="59" t="str">
        <f>IF(ISERROR('1. Production by country {year}'!J550/'2. Crop area by country {year}'!J550)," ",'1. Production by country {year}'!J550/'2. Crop area by country {year}'!J550)</f>
        <v xml:space="preserve"> </v>
      </c>
      <c r="K550" s="59" t="str">
        <f>IF(ISERROR('1. Production by country {year}'!K550/'2. Crop area by country {year}'!K550)," ",'1. Production by country {year}'!K550/'2. Crop area by country {year}'!K550)</f>
        <v xml:space="preserve"> </v>
      </c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>
      <c r="A551" s="58" t="s">
        <v>60</v>
      </c>
      <c r="B551" s="58">
        <v>201</v>
      </c>
      <c r="C551" s="58" t="s">
        <v>14</v>
      </c>
      <c r="D551" s="58">
        <v>195</v>
      </c>
      <c r="E551" s="58" t="s">
        <v>107</v>
      </c>
      <c r="F551" s="58"/>
      <c r="G551" s="59" t="str">
        <f>IF(ISERROR('1. Production by country {year}'!G551/'2. Crop area by country {year}'!G551)," ",'1. Production by country {year}'!G551/'2. Crop area by country {year}'!G551)</f>
        <v xml:space="preserve"> </v>
      </c>
      <c r="H551" s="59" t="str">
        <f>IF(ISERROR('1. Production by country {year}'!H551/'2. Crop area by country {year}'!H551)," ",'1. Production by country {year}'!H551/'2. Crop area by country {year}'!H551)</f>
        <v xml:space="preserve"> </v>
      </c>
      <c r="I551" s="59" t="str">
        <f>IF(ISERROR('1. Production by country {year}'!I551/'2. Crop area by country {year}'!I551)," ",'1. Production by country {year}'!I551/'2. Crop area by country {year}'!I551)</f>
        <v xml:space="preserve"> </v>
      </c>
      <c r="J551" s="59" t="str">
        <f>IF(ISERROR('1. Production by country {year}'!J551/'2. Crop area by country {year}'!J551)," ",'1. Production by country {year}'!J551/'2. Crop area by country {year}'!J551)</f>
        <v xml:space="preserve"> </v>
      </c>
      <c r="K551" s="59" t="str">
        <f>IF(ISERROR('1. Production by country {year}'!K551/'2. Crop area by country {year}'!K551)," ",'1. Production by country {year}'!K551/'2. Crop area by country {year}'!K551)</f>
        <v xml:space="preserve"> </v>
      </c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>
      <c r="A552" s="58" t="s">
        <v>60</v>
      </c>
      <c r="B552" s="58">
        <v>201</v>
      </c>
      <c r="C552" s="58" t="s">
        <v>15</v>
      </c>
      <c r="D552" s="58">
        <v>242</v>
      </c>
      <c r="E552" s="58" t="s">
        <v>107</v>
      </c>
      <c r="F552" s="58"/>
      <c r="G552" s="59">
        <f>IF(ISERROR('1. Production by country {year}'!G552/'2. Crop area by country {year}'!G552)," ",'1. Production by country {year}'!G552/'2. Crop area by country {year}'!G552)</f>
        <v>0.85</v>
      </c>
      <c r="H552" s="59">
        <f>IF(ISERROR('1. Production by country {year}'!H552/'2. Crop area by country {year}'!H552)," ",'1. Production by country {year}'!H552/'2. Crop area by country {year}'!H552)</f>
        <v>1.0204081632653061</v>
      </c>
      <c r="I552" s="59">
        <f>IF(ISERROR('1. Production by country {year}'!I552/'2. Crop area by country {year}'!I552)," ",'1. Production by country {year}'!I552/'2. Crop area by country {year}'!I552)</f>
        <v>1.0377358490566038</v>
      </c>
      <c r="J552" s="59">
        <f>IF(ISERROR('1. Production by country {year}'!J552/'2. Crop area by country {year}'!J552)," ",'1. Production by country {year}'!J552/'2. Crop area by country {year}'!J552)</f>
        <v>1.0377358490566038</v>
      </c>
      <c r="K552" s="59">
        <f>IF(ISERROR('1. Production by country {year}'!K552/'2. Crop area by country {year}'!K552)," ",'1. Production by country {year}'!K552/'2. Crop area by country {year}'!K552)</f>
        <v>0.96078431372549022</v>
      </c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>
      <c r="A553" s="58" t="s">
        <v>60</v>
      </c>
      <c r="B553" s="58">
        <v>201</v>
      </c>
      <c r="C553" s="58" t="s">
        <v>16</v>
      </c>
      <c r="D553" s="58">
        <v>201</v>
      </c>
      <c r="E553" s="58" t="s">
        <v>107</v>
      </c>
      <c r="F553" s="58"/>
      <c r="G553" s="59" t="str">
        <f>IF(ISERROR('1. Production by country {year}'!G553/'2. Crop area by country {year}'!G553)," ",'1. Production by country {year}'!G553/'2. Crop area by country {year}'!G553)</f>
        <v xml:space="preserve"> </v>
      </c>
      <c r="H553" s="59" t="str">
        <f>IF(ISERROR('1. Production by country {year}'!H553/'2. Crop area by country {year}'!H553)," ",'1. Production by country {year}'!H553/'2. Crop area by country {year}'!H553)</f>
        <v xml:space="preserve"> </v>
      </c>
      <c r="I553" s="59" t="str">
        <f>IF(ISERROR('1. Production by country {year}'!I553/'2. Crop area by country {year}'!I553)," ",'1. Production by country {year}'!I553/'2. Crop area by country {year}'!I553)</f>
        <v xml:space="preserve"> </v>
      </c>
      <c r="J553" s="59" t="str">
        <f>IF(ISERROR('1. Production by country {year}'!J553/'2. Crop area by country {year}'!J553)," ",'1. Production by country {year}'!J553/'2. Crop area by country {year}'!J553)</f>
        <v xml:space="preserve"> </v>
      </c>
      <c r="K553" s="59" t="str">
        <f>IF(ISERROR('1. Production by country {year}'!K553/'2. Crop area by country {year}'!K553)," ",'1. Production by country {year}'!K553/'2. Crop area by country {year}'!K553)</f>
        <v xml:space="preserve"> </v>
      </c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>
      <c r="A554" s="58" t="s">
        <v>60</v>
      </c>
      <c r="B554" s="58">
        <v>201</v>
      </c>
      <c r="C554" s="58" t="s">
        <v>17</v>
      </c>
      <c r="D554" s="58">
        <v>56</v>
      </c>
      <c r="E554" s="58" t="s">
        <v>107</v>
      </c>
      <c r="F554" s="58"/>
      <c r="G554" s="59">
        <f>IF(ISERROR('1. Production by country {year}'!G554/'2. Crop area by country {year}'!G554)," ",'1. Production by country {year}'!G554/'2. Crop area by country {year}'!G554)</f>
        <v>0.68965517241379315</v>
      </c>
      <c r="H554" s="59">
        <f>IF(ISERROR('1. Production by country {year}'!H554/'2. Crop area by country {year}'!H554)," ",'1. Production by country {year}'!H554/'2. Crop area by country {year}'!H554)</f>
        <v>0.4127659574468085</v>
      </c>
      <c r="I554" s="59">
        <f>IF(ISERROR('1. Production by country {year}'!I554/'2. Crop area by country {year}'!I554)," ",'1. Production by country {year}'!I554/'2. Crop area by country {year}'!I554)</f>
        <v>0.42127659574468085</v>
      </c>
      <c r="J554" s="59">
        <f>IF(ISERROR('1. Production by country {year}'!J554/'2. Crop area by country {year}'!J554)," ",'1. Production by country {year}'!J554/'2. Crop area by country {year}'!J554)</f>
        <v>0.42127659574468085</v>
      </c>
      <c r="K554" s="59">
        <f>IF(ISERROR('1. Production by country {year}'!K554/'2. Crop area by country {year}'!K554)," ",'1. Production by country {year}'!K554/'2. Crop area by country {year}'!K554)</f>
        <v>0.49748743718592964</v>
      </c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>
      <c r="A555" s="58" t="s">
        <v>60</v>
      </c>
      <c r="B555" s="58">
        <v>201</v>
      </c>
      <c r="C555" s="58" t="s">
        <v>18</v>
      </c>
      <c r="D555" s="58">
        <v>79</v>
      </c>
      <c r="E555" s="58" t="s">
        <v>107</v>
      </c>
      <c r="F555" s="58"/>
      <c r="G555" s="59" t="str">
        <f>IF(ISERROR('1. Production by country {year}'!G555/'2. Crop area by country {year}'!G555)," ",'1. Production by country {year}'!G555/'2. Crop area by country {year}'!G555)</f>
        <v xml:space="preserve"> </v>
      </c>
      <c r="H555" s="59" t="str">
        <f>IF(ISERROR('1. Production by country {year}'!H555/'2. Crop area by country {year}'!H555)," ",'1. Production by country {year}'!H555/'2. Crop area by country {year}'!H555)</f>
        <v xml:space="preserve"> </v>
      </c>
      <c r="I555" s="59" t="str">
        <f>IF(ISERROR('1. Production by country {year}'!I555/'2. Crop area by country {year}'!I555)," ",'1. Production by country {year}'!I555/'2. Crop area by country {year}'!I555)</f>
        <v xml:space="preserve"> </v>
      </c>
      <c r="J555" s="59" t="str">
        <f>IF(ISERROR('1. Production by country {year}'!J555/'2. Crop area by country {year}'!J555)," ",'1. Production by country {year}'!J555/'2. Crop area by country {year}'!J555)</f>
        <v xml:space="preserve"> </v>
      </c>
      <c r="K555" s="59" t="str">
        <f>IF(ISERROR('1. Production by country {year}'!K555/'2. Crop area by country {year}'!K555)," ",'1. Production by country {year}'!K555/'2. Crop area by country {year}'!K555)</f>
        <v xml:space="preserve"> </v>
      </c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>
      <c r="A556" s="58" t="s">
        <v>60</v>
      </c>
      <c r="B556" s="58">
        <v>201</v>
      </c>
      <c r="C556" s="58" t="s">
        <v>19</v>
      </c>
      <c r="D556" s="58">
        <v>197</v>
      </c>
      <c r="E556" s="58" t="s">
        <v>107</v>
      </c>
      <c r="F556" s="58"/>
      <c r="G556" s="59" t="str">
        <f>IF(ISERROR('1. Production by country {year}'!G556/'2. Crop area by country {year}'!G556)," ",'1. Production by country {year}'!G556/'2. Crop area by country {year}'!G556)</f>
        <v xml:space="preserve"> </v>
      </c>
      <c r="H556" s="59" t="str">
        <f>IF(ISERROR('1. Production by country {year}'!H556/'2. Crop area by country {year}'!H556)," ",'1. Production by country {year}'!H556/'2. Crop area by country {year}'!H556)</f>
        <v xml:space="preserve"> </v>
      </c>
      <c r="I556" s="59" t="str">
        <f>IF(ISERROR('1. Production by country {year}'!I556/'2. Crop area by country {year}'!I556)," ",'1. Production by country {year}'!I556/'2. Crop area by country {year}'!I556)</f>
        <v xml:space="preserve"> </v>
      </c>
      <c r="J556" s="59" t="str">
        <f>IF(ISERROR('1. Production by country {year}'!J556/'2. Crop area by country {year}'!J556)," ",'1. Production by country {year}'!J556/'2. Crop area by country {year}'!J556)</f>
        <v xml:space="preserve"> </v>
      </c>
      <c r="K556" s="59" t="str">
        <f>IF(ISERROR('1. Production by country {year}'!K556/'2. Crop area by country {year}'!K556)," ",'1. Production by country {year}'!K556/'2. Crop area by country {year}'!K556)</f>
        <v xml:space="preserve"> </v>
      </c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>
      <c r="A557" s="58" t="s">
        <v>60</v>
      </c>
      <c r="B557" s="58">
        <v>201</v>
      </c>
      <c r="C557" s="58" t="s">
        <v>20</v>
      </c>
      <c r="D557" s="58">
        <v>489</v>
      </c>
      <c r="E557" s="58" t="s">
        <v>107</v>
      </c>
      <c r="F557" s="58"/>
      <c r="G557" s="59" t="str">
        <f>IF(ISERROR('1. Production by country {year}'!G557/'2. Crop area by country {year}'!G557)," ",'1. Production by country {year}'!G557/'2. Crop area by country {year}'!G557)</f>
        <v xml:space="preserve"> </v>
      </c>
      <c r="H557" s="59" t="str">
        <f>IF(ISERROR('1. Production by country {year}'!H557/'2. Crop area by country {year}'!H557)," ",'1. Production by country {year}'!H557/'2. Crop area by country {year}'!H557)</f>
        <v xml:space="preserve"> </v>
      </c>
      <c r="I557" s="59" t="str">
        <f>IF(ISERROR('1. Production by country {year}'!I557/'2. Crop area by country {year}'!I557)," ",'1. Production by country {year}'!I557/'2. Crop area by country {year}'!I557)</f>
        <v xml:space="preserve"> </v>
      </c>
      <c r="J557" s="59" t="str">
        <f>IF(ISERROR('1. Production by country {year}'!J557/'2. Crop area by country {year}'!J557)," ",'1. Production by country {year}'!J557/'2. Crop area by country {year}'!J557)</f>
        <v xml:space="preserve"> </v>
      </c>
      <c r="K557" s="59" t="str">
        <f>IF(ISERROR('1. Production by country {year}'!K557/'2. Crop area by country {year}'!K557)," ",'1. Production by country {year}'!K557/'2. Crop area by country {year}'!K557)</f>
        <v xml:space="preserve"> </v>
      </c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>
      <c r="A558" s="58" t="s">
        <v>60</v>
      </c>
      <c r="B558" s="58">
        <v>201</v>
      </c>
      <c r="C558" s="58" t="s">
        <v>21</v>
      </c>
      <c r="D558" s="58">
        <v>27</v>
      </c>
      <c r="E558" s="58" t="s">
        <v>107</v>
      </c>
      <c r="F558" s="58"/>
      <c r="G558" s="59">
        <f>IF(ISERROR('1. Production by country {year}'!G558/'2. Crop area by country {year}'!G558)," ",'1. Production by country {year}'!G558/'2. Crop area by country {year}'!G558)</f>
        <v>6</v>
      </c>
      <c r="H558" s="59">
        <f>IF(ISERROR('1. Production by country {year}'!H558/'2. Crop area by country {year}'!H558)," ",'1. Production by country {year}'!H558/'2. Crop area by country {year}'!H558)</f>
        <v>6</v>
      </c>
      <c r="I558" s="59">
        <f>IF(ISERROR('1. Production by country {year}'!I558/'2. Crop area by country {year}'!I558)," ",'1. Production by country {year}'!I558/'2. Crop area by country {year}'!I558)</f>
        <v>6.1538461538461542</v>
      </c>
      <c r="J558" s="59">
        <f>IF(ISERROR('1. Production by country {year}'!J558/'2. Crop area by country {year}'!J558)," ",'1. Production by country {year}'!J558/'2. Crop area by country {year}'!J558)</f>
        <v>6.1538461538461542</v>
      </c>
      <c r="K558" s="59">
        <f>IF(ISERROR('1. Production by country {year}'!K558/'2. Crop area by country {year}'!K558)," ",'1. Production by country {year}'!K558/'2. Crop area by country {year}'!K558)</f>
        <v>6.0714285714285712</v>
      </c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>
      <c r="A559" s="58" t="s">
        <v>60</v>
      </c>
      <c r="B559" s="58">
        <v>201</v>
      </c>
      <c r="C559" s="58" t="s">
        <v>22</v>
      </c>
      <c r="D559" s="58">
        <v>83</v>
      </c>
      <c r="E559" s="58" t="s">
        <v>107</v>
      </c>
      <c r="F559" s="58"/>
      <c r="G559" s="59">
        <f>IF(ISERROR('1. Production by country {year}'!G559/'2. Crop area by country {year}'!G559)," ",'1. Production by country {year}'!G559/'2. Crop area by country {year}'!G559)</f>
        <v>0.31818181818181818</v>
      </c>
      <c r="H559" s="59">
        <f>IF(ISERROR('1. Production by country {year}'!H559/'2. Crop area by country {year}'!H559)," ",'1. Production by country {year}'!H559/'2. Crop area by country {year}'!H559)</f>
        <v>0.33957845433255268</v>
      </c>
      <c r="I559" s="59">
        <f>IF(ISERROR('1. Production by country {year}'!I559/'2. Crop area by country {year}'!I559)," ",'1. Production by country {year}'!I559/'2. Crop area by country {year}'!I559)</f>
        <v>0.34782608695652173</v>
      </c>
      <c r="J559" s="59">
        <f>IF(ISERROR('1. Production by country {year}'!J559/'2. Crop area by country {year}'!J559)," ",'1. Production by country {year}'!J559/'2. Crop area by country {year}'!J559)</f>
        <v>0.34782608695652173</v>
      </c>
      <c r="K559" s="59">
        <f>IF(ISERROR('1. Production by country {year}'!K559/'2. Crop area by country {year}'!K559)," ",'1. Production by country {year}'!K559/'2. Crop area by country {year}'!K559)</f>
        <v>0.33534287867370005</v>
      </c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>
      <c r="A560" s="58" t="s">
        <v>60</v>
      </c>
      <c r="B560" s="58">
        <v>201</v>
      </c>
      <c r="C560" s="58" t="s">
        <v>23</v>
      </c>
      <c r="D560" s="58">
        <v>122</v>
      </c>
      <c r="E560" s="58" t="s">
        <v>107</v>
      </c>
      <c r="F560" s="58"/>
      <c r="G560" s="59">
        <f>IF(ISERROR('1. Production by country {year}'!G560/'2. Crop area by country {year}'!G560)," ",'1. Production by country {year}'!G560/'2. Crop area by country {year}'!G560)</f>
        <v>10</v>
      </c>
      <c r="H560" s="59">
        <f>IF(ISERROR('1. Production by country {year}'!H560/'2. Crop area by country {year}'!H560)," ",'1. Production by country {year}'!H560/'2. Crop area by country {year}'!H560)</f>
        <v>9.3333333333333339</v>
      </c>
      <c r="I560" s="59">
        <f>IF(ISERROR('1. Production by country {year}'!I560/'2. Crop area by country {year}'!I560)," ",'1. Production by country {year}'!I560/'2. Crop area by country {year}'!I560)</f>
        <v>9.3333333333333339</v>
      </c>
      <c r="J560" s="59">
        <f>IF(ISERROR('1. Production by country {year}'!J560/'2. Crop area by country {year}'!J560)," ",'1. Production by country {year}'!J560/'2. Crop area by country {year}'!J560)</f>
        <v>9.3333333333333339</v>
      </c>
      <c r="K560" s="59">
        <f>IF(ISERROR('1. Production by country {year}'!K560/'2. Crop area by country {year}'!K560)," ",'1. Production by country {year}'!K560/'2. Crop area by country {year}'!K560)</f>
        <v>9.5081967213114762</v>
      </c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>
      <c r="A561" s="58" t="s">
        <v>60</v>
      </c>
      <c r="B561" s="58">
        <v>201</v>
      </c>
      <c r="C561" s="58" t="s">
        <v>24</v>
      </c>
      <c r="D561" s="58">
        <v>15</v>
      </c>
      <c r="E561" s="58" t="s">
        <v>107</v>
      </c>
      <c r="F561" s="58"/>
      <c r="G561" s="59">
        <f>IF(ISERROR('1. Production by country {year}'!G561/'2. Crop area by country {year}'!G561)," ",'1. Production by country {year}'!G561/'2. Crop area by country {year}'!G561)</f>
        <v>0.38709677419354838</v>
      </c>
      <c r="H561" s="59">
        <f>IF(ISERROR('1. Production by country {year}'!H561/'2. Crop area by country {year}'!H561)," ",'1. Production by country {year}'!H561/'2. Crop area by country {year}'!H561)</f>
        <v>0.36923076923076925</v>
      </c>
      <c r="I561" s="59">
        <f>IF(ISERROR('1. Production by country {year}'!I561/'2. Crop area by country {year}'!I561)," ",'1. Production by country {year}'!I561/'2. Crop area by country {year}'!I561)</f>
        <v>0.37307692307692308</v>
      </c>
      <c r="J561" s="59">
        <f>IF(ISERROR('1. Production by country {year}'!J561/'2. Crop area by country {year}'!J561)," ",'1. Production by country {year}'!J561/'2. Crop area by country {year}'!J561)</f>
        <v>0.37307692307692308</v>
      </c>
      <c r="K561" s="59">
        <f>IF(ISERROR('1. Production by country {year}'!K561/'2. Crop area by country {year}'!K561)," ",'1. Production by country {year}'!K561/'2. Crop area by country {year}'!K561)</f>
        <v>0.37614678899082571</v>
      </c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>
      <c r="A562" s="58" t="s">
        <v>60</v>
      </c>
      <c r="B562" s="58">
        <v>201</v>
      </c>
      <c r="C562" s="58" t="s">
        <v>25</v>
      </c>
      <c r="D562" s="58">
        <v>137</v>
      </c>
      <c r="E562" s="58" t="s">
        <v>107</v>
      </c>
      <c r="F562" s="58"/>
      <c r="G562" s="59" t="str">
        <f>IF(ISERROR('1. Production by country {year}'!G562/'2. Crop area by country {year}'!G562)," ",'1. Production by country {year}'!G562/'2. Crop area by country {year}'!G562)</f>
        <v xml:space="preserve"> </v>
      </c>
      <c r="H562" s="59" t="str">
        <f>IF(ISERROR('1. Production by country {year}'!H562/'2. Crop area by country {year}'!H562)," ",'1. Production by country {year}'!H562/'2. Crop area by country {year}'!H562)</f>
        <v xml:space="preserve"> </v>
      </c>
      <c r="I562" s="59" t="str">
        <f>IF(ISERROR('1. Production by country {year}'!I562/'2. Crop area by country {year}'!I562)," ",'1. Production by country {year}'!I562/'2. Crop area by country {year}'!I562)</f>
        <v xml:space="preserve"> </v>
      </c>
      <c r="J562" s="59" t="str">
        <f>IF(ISERROR('1. Production by country {year}'!J562/'2. Crop area by country {year}'!J562)," ",'1. Production by country {year}'!J562/'2. Crop area by country {year}'!J562)</f>
        <v xml:space="preserve"> </v>
      </c>
      <c r="K562" s="59" t="str">
        <f>IF(ISERROR('1. Production by country {year}'!K562/'2. Crop area by country {year}'!K562)," ",'1. Production by country {year}'!K562/'2. Crop area by country {year}'!K562)</f>
        <v xml:space="preserve"> </v>
      </c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>
      <c r="A563" s="58" t="s">
        <v>61</v>
      </c>
      <c r="B563" s="58">
        <v>206</v>
      </c>
      <c r="C563" s="58" t="s">
        <v>7</v>
      </c>
      <c r="D563" s="58">
        <v>486</v>
      </c>
      <c r="E563" s="58" t="s">
        <v>107</v>
      </c>
      <c r="F563" s="58"/>
      <c r="G563" s="59">
        <f>IF(ISERROR('1. Production by country {year}'!G563/'2. Crop area by country {year}'!G563)," ",'1. Production by country {year}'!G563/'2. Crop area by country {year}'!G563)</f>
        <v>32.608695652173914</v>
      </c>
      <c r="H563" s="59">
        <f>IF(ISERROR('1. Production by country {year}'!H563/'2. Crop area by country {year}'!H563)," ",'1. Production by country {year}'!H563/'2. Crop area by country {year}'!H563)</f>
        <v>32.173913043478258</v>
      </c>
      <c r="I563" s="59">
        <f>IF(ISERROR('1. Production by country {year}'!I563/'2. Crop area by country {year}'!I563)," ",'1. Production by country {year}'!I563/'2. Crop area by country {year}'!I563)</f>
        <v>32.173913043478258</v>
      </c>
      <c r="J563" s="59">
        <f>IF(ISERROR('1. Production by country {year}'!J563/'2. Crop area by country {year}'!J563)," ",'1. Production by country {year}'!J563/'2. Crop area by country {year}'!J563)</f>
        <v>32.173913043478258</v>
      </c>
      <c r="K563" s="59">
        <f>IF(ISERROR('1. Production by country {year}'!K563/'2. Crop area by country {year}'!K563)," ",'1. Production by country {year}'!K563/'2. Crop area by country {year}'!K563)</f>
        <v>32.282608695652172</v>
      </c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>
      <c r="A564" s="58" t="s">
        <v>61</v>
      </c>
      <c r="B564" s="58">
        <v>206</v>
      </c>
      <c r="C564" s="58" t="s">
        <v>10</v>
      </c>
      <c r="D564" s="58">
        <v>176</v>
      </c>
      <c r="E564" s="58" t="s">
        <v>107</v>
      </c>
      <c r="F564" s="58"/>
      <c r="G564" s="59">
        <f>IF(ISERROR('1. Production by country {year}'!G564/'2. Crop area by country {year}'!G564)," ",'1. Production by country {year}'!G564/'2. Crop area by country {year}'!G564)</f>
        <v>2.271645343647724</v>
      </c>
      <c r="H564" s="59">
        <f>IF(ISERROR('1. Production by country {year}'!H564/'2. Crop area by country {year}'!H564)," ",'1. Production by country {year}'!H564/'2. Crop area by country {year}'!H564)</f>
        <v>2.2716349592333001</v>
      </c>
      <c r="I564" s="59">
        <f>IF(ISERROR('1. Production by country {year}'!I564/'2. Crop area by country {year}'!I564)," ",'1. Production by country {year}'!I564/'2. Crop area by country {year}'!I564)</f>
        <v>2.2714906745197028</v>
      </c>
      <c r="J564" s="59">
        <f>IF(ISERROR('1. Production by country {year}'!J564/'2. Crop area by country {year}'!J564)," ",'1. Production by country {year}'!J564/'2. Crop area by country {year}'!J564)</f>
        <v>2.2213511041421663</v>
      </c>
      <c r="K564" s="59">
        <f>IF(ISERROR('1. Production by country {year}'!K564/'2. Crop area by country {year}'!K564)," ",'1. Production by country {year}'!K564/'2. Crop area by country {year}'!K564)</f>
        <v>2.258097343580026</v>
      </c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>
      <c r="A565" s="58" t="s">
        <v>61</v>
      </c>
      <c r="B565" s="58">
        <v>206</v>
      </c>
      <c r="C565" s="58" t="s">
        <v>12</v>
      </c>
      <c r="D565" s="58">
        <v>125</v>
      </c>
      <c r="E565" s="58" t="s">
        <v>107</v>
      </c>
      <c r="F565" s="58"/>
      <c r="G565" s="59">
        <f>IF(ISERROR('1. Production by country {year}'!G565/'2. Crop area by country {year}'!G565)," ",'1. Production by country {year}'!G565/'2. Crop area by country {year}'!G565)</f>
        <v>1.721311475409836</v>
      </c>
      <c r="H565" s="59">
        <f>IF(ISERROR('1. Production by country {year}'!H565/'2. Crop area by country {year}'!H565)," ",'1. Production by country {year}'!H565/'2. Crop area by country {year}'!H565)</f>
        <v>1.7333333333333334</v>
      </c>
      <c r="I565" s="59">
        <f>IF(ISERROR('1. Production by country {year}'!I565/'2. Crop area by country {year}'!I565)," ",'1. Production by country {year}'!I565/'2. Crop area by country {year}'!I565)</f>
        <v>1.6666666666666667</v>
      </c>
      <c r="J565" s="59">
        <f>IF(ISERROR('1. Production by country {year}'!J565/'2. Crop area by country {year}'!J565)," ",'1. Production by country {year}'!J565/'2. Crop area by country {year}'!J565)</f>
        <v>1.6666666666666667</v>
      </c>
      <c r="K565" s="59">
        <f>IF(ISERROR('1. Production by country {year}'!K565/'2. Crop area by country {year}'!K565)," ",'1. Production by country {year}'!K565/'2. Crop area by country {year}'!K565)</f>
        <v>1.6970954356846473</v>
      </c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>
      <c r="A566" s="58" t="s">
        <v>61</v>
      </c>
      <c r="B566" s="58">
        <v>206</v>
      </c>
      <c r="C566" s="58" t="s">
        <v>13</v>
      </c>
      <c r="D566" s="58">
        <v>191</v>
      </c>
      <c r="E566" s="58" t="s">
        <v>107</v>
      </c>
      <c r="F566" s="58"/>
      <c r="G566" s="59">
        <f>IF(ISERROR('1. Production by country {year}'!G566/'2. Crop area by country {year}'!G566)," ",'1. Production by country {year}'!G566/'2. Crop area by country {year}'!G566)</f>
        <v>1.7851829812555786</v>
      </c>
      <c r="H566" s="59">
        <f>IF(ISERROR('1. Production by country {year}'!H566/'2. Crop area by country {year}'!H566)," ",'1. Production by country {year}'!H566/'2. Crop area by country {year}'!H566)</f>
        <v>1.788040260509177</v>
      </c>
      <c r="I566" s="59">
        <f>IF(ISERROR('1. Production by country {year}'!I566/'2. Crop area by country {year}'!I566)," ",'1. Production by country {year}'!I566/'2. Crop area by country {year}'!I566)</f>
        <v>1.7851239669421488</v>
      </c>
      <c r="J566" s="59">
        <f>IF(ISERROR('1. Production by country {year}'!J566/'2. Crop area by country {year}'!J566)," ",'1. Production by country {year}'!J566/'2. Crop area by country {year}'!J566)</f>
        <v>2.1560172481379851</v>
      </c>
      <c r="K566" s="59">
        <f>IF(ISERROR('1. Production by country {year}'!K566/'2. Crop area by country {year}'!K566)," ",'1. Production by country {year}'!K566/'2. Crop area by country {year}'!K566)</f>
        <v>1.8875550937040886</v>
      </c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>
      <c r="A567" s="58" t="s">
        <v>61</v>
      </c>
      <c r="B567" s="58">
        <v>206</v>
      </c>
      <c r="C567" s="58" t="s">
        <v>14</v>
      </c>
      <c r="D567" s="58">
        <v>195</v>
      </c>
      <c r="E567" s="58" t="s">
        <v>107</v>
      </c>
      <c r="F567" s="58"/>
      <c r="G567" s="59">
        <f>IF(ISERROR('1. Production by country {year}'!G567/'2. Crop area by country {year}'!G567)," ",'1. Production by country {year}'!G567/'2. Crop area by country {year}'!G567)</f>
        <v>0.16666666666666666</v>
      </c>
      <c r="H567" s="59">
        <f>IF(ISERROR('1. Production by country {year}'!H567/'2. Crop area by country {year}'!H567)," ",'1. Production by country {year}'!H567/'2. Crop area by country {year}'!H567)</f>
        <v>0.17254901960784313</v>
      </c>
      <c r="I567" s="59">
        <f>IF(ISERROR('1. Production by country {year}'!I567/'2. Crop area by country {year}'!I567)," ",'1. Production by country {year}'!I567/'2. Crop area by country {year}'!I567)</f>
        <v>0.18630136986301371</v>
      </c>
      <c r="J567" s="59">
        <f>IF(ISERROR('1. Production by country {year}'!J567/'2. Crop area by country {year}'!J567)," ",'1. Production by country {year}'!J567/'2. Crop area by country {year}'!J567)</f>
        <v>0.4206789643229662</v>
      </c>
      <c r="K567" s="59">
        <f>IF(ISERROR('1. Production by country {year}'!K567/'2. Crop area by country {year}'!K567)," ",'1. Production by country {year}'!K567/'2. Crop area by country {year}'!K567)</f>
        <v>0.28948633438593041</v>
      </c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>
      <c r="A568" s="58" t="s">
        <v>61</v>
      </c>
      <c r="B568" s="58">
        <v>206</v>
      </c>
      <c r="C568" s="58" t="s">
        <v>15</v>
      </c>
      <c r="D568" s="58">
        <v>242</v>
      </c>
      <c r="E568" s="58" t="s">
        <v>107</v>
      </c>
      <c r="F568" s="58"/>
      <c r="G568" s="59">
        <f>IF(ISERROR('1. Production by country {year}'!G568/'2. Crop area by country {year}'!G568)," ",'1. Production by country {year}'!G568/'2. Crop area by country {year}'!G568)</f>
        <v>0.54088913853002973</v>
      </c>
      <c r="H568" s="59">
        <f>IF(ISERROR('1. Production by country {year}'!H568/'2. Crop area by country {year}'!H568)," ",'1. Production by country {year}'!H568/'2. Crop area by country {year}'!H568)</f>
        <v>0.93342729274129932</v>
      </c>
      <c r="I568" s="59">
        <f>IF(ISERROR('1. Production by country {year}'!I568/'2. Crop area by country {year}'!I568)," ",'1. Production by country {year}'!I568/'2. Crop area by country {year}'!I568)</f>
        <v>0.94327473545659346</v>
      </c>
      <c r="J568" s="59">
        <f>IF(ISERROR('1. Production by country {year}'!J568/'2. Crop area by country {year}'!J568)," ",'1. Production by country {year}'!J568/'2. Crop area by country {year}'!J568)</f>
        <v>0.75069643870028868</v>
      </c>
      <c r="K568" s="59">
        <f>IF(ISERROR('1. Production by country {year}'!K568/'2. Crop area by country {year}'!K568)," ",'1. Production by country {year}'!K568/'2. Crop area by country {year}'!K568)</f>
        <v>0.75780466402223412</v>
      </c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>
      <c r="A569" s="58" t="s">
        <v>61</v>
      </c>
      <c r="B569" s="58">
        <v>206</v>
      </c>
      <c r="C569" s="58" t="s">
        <v>16</v>
      </c>
      <c r="D569" s="58">
        <v>201</v>
      </c>
      <c r="E569" s="58" t="s">
        <v>107</v>
      </c>
      <c r="F569" s="58"/>
      <c r="G569" s="59" t="str">
        <f>IF(ISERROR('1. Production by country {year}'!G569/'2. Crop area by country {year}'!G569)," ",'1. Production by country {year}'!G569/'2. Crop area by country {year}'!G569)</f>
        <v xml:space="preserve"> </v>
      </c>
      <c r="H569" s="59" t="str">
        <f>IF(ISERROR('1. Production by country {year}'!H569/'2. Crop area by country {year}'!H569)," ",'1. Production by country {year}'!H569/'2. Crop area by country {year}'!H569)</f>
        <v xml:space="preserve"> </v>
      </c>
      <c r="I569" s="59" t="str">
        <f>IF(ISERROR('1. Production by country {year}'!I569/'2. Crop area by country {year}'!I569)," ",'1. Production by country {year}'!I569/'2. Crop area by country {year}'!I569)</f>
        <v xml:space="preserve"> </v>
      </c>
      <c r="J569" s="59" t="str">
        <f>IF(ISERROR('1. Production by country {year}'!J569/'2. Crop area by country {year}'!J569)," ",'1. Production by country {year}'!J569/'2. Crop area by country {year}'!J569)</f>
        <v xml:space="preserve"> </v>
      </c>
      <c r="K569" s="59" t="str">
        <f>IF(ISERROR('1. Production by country {year}'!K569/'2. Crop area by country {year}'!K569)," ",'1. Production by country {year}'!K569/'2. Crop area by country {year}'!K569)</f>
        <v xml:space="preserve"> </v>
      </c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>
      <c r="A570" s="58" t="s">
        <v>61</v>
      </c>
      <c r="B570" s="58">
        <v>206</v>
      </c>
      <c r="C570" s="58" t="s">
        <v>17</v>
      </c>
      <c r="D570" s="58">
        <v>56</v>
      </c>
      <c r="E570" s="58" t="s">
        <v>107</v>
      </c>
      <c r="F570" s="58"/>
      <c r="G570" s="59">
        <f>IF(ISERROR('1. Production by country {year}'!G570/'2. Crop area by country {year}'!G570)," ",'1. Production by country {year}'!G570/'2. Crop area by country {year}'!G570)</f>
        <v>1.0204081632653061</v>
      </c>
      <c r="H570" s="59">
        <f>IF(ISERROR('1. Production by country {year}'!H570/'2. Crop area by country {year}'!H570)," ",'1. Production by country {year}'!H570/'2. Crop area by country {year}'!H570)</f>
        <v>1.046396651530715</v>
      </c>
      <c r="I570" s="59">
        <f>IF(ISERROR('1. Production by country {year}'!I570/'2. Crop area by country {year}'!I570)," ",'1. Production by country {year}'!I570/'2. Crop area by country {year}'!I570)</f>
        <v>1.9090735538767829</v>
      </c>
      <c r="J570" s="59">
        <f>IF(ISERROR('1. Production by country {year}'!J570/'2. Crop area by country {year}'!J570)," ",'1. Production by country {year}'!J570/'2. Crop area by country {year}'!J570)</f>
        <v>2.0213875847678664</v>
      </c>
      <c r="K570" s="59">
        <f>IF(ISERROR('1. Production by country {year}'!K570/'2. Crop area by country {year}'!K570)," ",'1. Production by country {year}'!K570/'2. Crop area by country {year}'!K570)</f>
        <v>1.3843998543898162</v>
      </c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>
      <c r="A571" s="58" t="s">
        <v>61</v>
      </c>
      <c r="B571" s="58">
        <v>206</v>
      </c>
      <c r="C571" s="58" t="s">
        <v>18</v>
      </c>
      <c r="D571" s="58">
        <v>79</v>
      </c>
      <c r="E571" s="58" t="s">
        <v>107</v>
      </c>
      <c r="F571" s="58"/>
      <c r="G571" s="59">
        <f>IF(ISERROR('1. Production by country {year}'!G571/'2. Crop area by country {year}'!G571)," ",'1. Production by country {year}'!G571/'2. Crop area by country {year}'!G571)</f>
        <v>0.33214444939812748</v>
      </c>
      <c r="H571" s="59">
        <f>IF(ISERROR('1. Production by country {year}'!H571/'2. Crop area by country {year}'!H571)," ",'1. Production by country {year}'!H571/'2. Crop area by country {year}'!H571)</f>
        <v>0.30223885108042553</v>
      </c>
      <c r="I571" s="59">
        <f>IF(ISERROR('1. Production by country {year}'!I571/'2. Crop area by country {year}'!I571)," ",'1. Production by country {year}'!I571/'2. Crop area by country {year}'!I571)</f>
        <v>0.34273412271259418</v>
      </c>
      <c r="J571" s="59">
        <f>IF(ISERROR('1. Production by country {year}'!J571/'2. Crop area by country {year}'!J571)," ",'1. Production by country {year}'!J571/'2. Crop area by country {year}'!J571)</f>
        <v>0.30911039657020367</v>
      </c>
      <c r="K571" s="59">
        <f>IF(ISERROR('1. Production by country {year}'!K571/'2. Crop area by country {year}'!K571)," ",'1. Production by country {year}'!K571/'2. Crop area by country {year}'!K571)</f>
        <v>0.3216397868744903</v>
      </c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>
      <c r="A572" s="58" t="s">
        <v>61</v>
      </c>
      <c r="B572" s="58">
        <v>206</v>
      </c>
      <c r="C572" s="58" t="s">
        <v>19</v>
      </c>
      <c r="D572" s="58">
        <v>197</v>
      </c>
      <c r="E572" s="58" t="s">
        <v>107</v>
      </c>
      <c r="F572" s="58"/>
      <c r="G572" s="59" t="str">
        <f>IF(ISERROR('1. Production by country {year}'!G572/'2. Crop area by country {year}'!G572)," ",'1. Production by country {year}'!G572/'2. Crop area by country {year}'!G572)</f>
        <v xml:space="preserve"> </v>
      </c>
      <c r="H572" s="59" t="str">
        <f>IF(ISERROR('1. Production by country {year}'!H572/'2. Crop area by country {year}'!H572)," ",'1. Production by country {year}'!H572/'2. Crop area by country {year}'!H572)</f>
        <v xml:space="preserve"> </v>
      </c>
      <c r="I572" s="59" t="str">
        <f>IF(ISERROR('1. Production by country {year}'!I572/'2. Crop area by country {year}'!I572)," ",'1. Production by country {year}'!I572/'2. Crop area by country {year}'!I572)</f>
        <v xml:space="preserve"> </v>
      </c>
      <c r="J572" s="59" t="str">
        <f>IF(ISERROR('1. Production by country {year}'!J572/'2. Crop area by country {year}'!J572)," ",'1. Production by country {year}'!J572/'2. Crop area by country {year}'!J572)</f>
        <v xml:space="preserve"> </v>
      </c>
      <c r="K572" s="59" t="str">
        <f>IF(ISERROR('1. Production by country {year}'!K572/'2. Crop area by country {year}'!K572)," ",'1. Production by country {year}'!K572/'2. Crop area by country {year}'!K572)</f>
        <v xml:space="preserve"> </v>
      </c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>
      <c r="A573" s="58" t="s">
        <v>61</v>
      </c>
      <c r="B573" s="58">
        <v>206</v>
      </c>
      <c r="C573" s="58" t="s">
        <v>20</v>
      </c>
      <c r="D573" s="58">
        <v>489</v>
      </c>
      <c r="E573" s="58" t="s">
        <v>107</v>
      </c>
      <c r="F573" s="58"/>
      <c r="G573" s="59" t="str">
        <f>IF(ISERROR('1. Production by country {year}'!G573/'2. Crop area by country {year}'!G573)," ",'1. Production by country {year}'!G573/'2. Crop area by country {year}'!G573)</f>
        <v xml:space="preserve"> </v>
      </c>
      <c r="H573" s="59" t="str">
        <f>IF(ISERROR('1. Production by country {year}'!H573/'2. Crop area by country {year}'!H573)," ",'1. Production by country {year}'!H573/'2. Crop area by country {year}'!H573)</f>
        <v xml:space="preserve"> </v>
      </c>
      <c r="I573" s="59" t="str">
        <f>IF(ISERROR('1. Production by country {year}'!I573/'2. Crop area by country {year}'!I573)," ",'1. Production by country {year}'!I573/'2. Crop area by country {year}'!I573)</f>
        <v xml:space="preserve"> </v>
      </c>
      <c r="J573" s="59" t="str">
        <f>IF(ISERROR('1. Production by country {year}'!J573/'2. Crop area by country {year}'!J573)," ",'1. Production by country {year}'!J573/'2. Crop area by country {year}'!J573)</f>
        <v xml:space="preserve"> </v>
      </c>
      <c r="K573" s="59" t="str">
        <f>IF(ISERROR('1. Production by country {year}'!K573/'2. Crop area by country {year}'!K573)," ",'1. Production by country {year}'!K573/'2. Crop area by country {year}'!K573)</f>
        <v xml:space="preserve"> </v>
      </c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>
      <c r="A574" s="58" t="s">
        <v>61</v>
      </c>
      <c r="B574" s="58">
        <v>206</v>
      </c>
      <c r="C574" s="58" t="s">
        <v>21</v>
      </c>
      <c r="D574" s="58">
        <v>27</v>
      </c>
      <c r="E574" s="58" t="s">
        <v>107</v>
      </c>
      <c r="F574" s="58"/>
      <c r="G574" s="59">
        <f>IF(ISERROR('1. Production by country {year}'!G574/'2. Crop area by country {year}'!G574)," ",'1. Production by country {year}'!G574/'2. Crop area by country {year}'!G574)</f>
        <v>3.4013605442176869</v>
      </c>
      <c r="H574" s="59">
        <f>IF(ISERROR('1. Production by country {year}'!H574/'2. Crop area by country {year}'!H574)," ",'1. Production by country {year}'!H574/'2. Crop area by country {year}'!H574)</f>
        <v>3.6707609769871525</v>
      </c>
      <c r="I574" s="59">
        <f>IF(ISERROR('1. Production by country {year}'!I574/'2. Crop area by country {year}'!I574)," ",'1. Production by country {year}'!I574/'2. Crop area by country {year}'!I574)</f>
        <v>3.68</v>
      </c>
      <c r="J574" s="59">
        <f>IF(ISERROR('1. Production by country {year}'!J574/'2. Crop area by country {year}'!J574)," ",'1. Production by country {year}'!J574/'2. Crop area by country {year}'!J574)</f>
        <v>4.4629574531389471</v>
      </c>
      <c r="K574" s="59">
        <f>IF(ISERROR('1. Production by country {year}'!K574/'2. Crop area by country {year}'!K574)," ",'1. Production by country {year}'!K574/'2. Crop area by country {year}'!K574)</f>
        <v>3.8172353961827645</v>
      </c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>
      <c r="A575" s="58" t="s">
        <v>61</v>
      </c>
      <c r="B575" s="58">
        <v>206</v>
      </c>
      <c r="C575" s="58" t="s">
        <v>22</v>
      </c>
      <c r="D575" s="58">
        <v>83</v>
      </c>
      <c r="E575" s="58" t="s">
        <v>107</v>
      </c>
      <c r="F575" s="58"/>
      <c r="G575" s="59">
        <f>IF(ISERROR('1. Production by country {year}'!G575/'2. Crop area by country {year}'!G575)," ",'1. Production by country {year}'!G575/'2. Crop area by country {year}'!G575)</f>
        <v>0.50704716491501234</v>
      </c>
      <c r="H575" s="59">
        <f>IF(ISERROR('1. Production by country {year}'!H575/'2. Crop area by country {year}'!H575)," ",'1. Production by country {year}'!H575/'2. Crop area by country {year}'!H575)</f>
        <v>0.66718886363566277</v>
      </c>
      <c r="I575" s="59">
        <f>IF(ISERROR('1. Production by country {year}'!I575/'2. Crop area by country {year}'!I575)," ",'1. Production by country {year}'!I575/'2. Crop area by country {year}'!I575)</f>
        <v>0.76637456844480689</v>
      </c>
      <c r="J575" s="59">
        <f>IF(ISERROR('1. Production by country {year}'!J575/'2. Crop area by country {year}'!J575)," ",'1. Production by country {year}'!J575/'2. Crop area by country {year}'!J575)</f>
        <v>0.58450024398239697</v>
      </c>
      <c r="K575" s="59">
        <f>IF(ISERROR('1. Production by country {year}'!K575/'2. Crop area by country {year}'!K575)," ",'1. Production by country {year}'!K575/'2. Crop area by country {year}'!K575)</f>
        <v>0.61700160345143851</v>
      </c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>
      <c r="A576" s="58" t="s">
        <v>61</v>
      </c>
      <c r="B576" s="58">
        <v>206</v>
      </c>
      <c r="C576" s="58" t="s">
        <v>23</v>
      </c>
      <c r="D576" s="58">
        <v>122</v>
      </c>
      <c r="E576" s="58" t="s">
        <v>107</v>
      </c>
      <c r="F576" s="58"/>
      <c r="G576" s="59">
        <f>IF(ISERROR('1. Production by country {year}'!G576/'2. Crop area by country {year}'!G576)," ",'1. Production by country {year}'!G576/'2. Crop area by country {year}'!G576)</f>
        <v>13.333333333333334</v>
      </c>
      <c r="H576" s="59">
        <f>IF(ISERROR('1. Production by country {year}'!H576/'2. Crop area by country {year}'!H576)," ",'1. Production by country {year}'!H576/'2. Crop area by country {year}'!H576)</f>
        <v>13.384615384615385</v>
      </c>
      <c r="I576" s="59">
        <f>IF(ISERROR('1. Production by country {year}'!I576/'2. Crop area by country {year}'!I576)," ",'1. Production by country {year}'!I576/'2. Crop area by country {year}'!I576)</f>
        <v>13.384615384615385</v>
      </c>
      <c r="J576" s="59">
        <f>IF(ISERROR('1. Production by country {year}'!J576/'2. Crop area by country {year}'!J576)," ",'1. Production by country {year}'!J576/'2. Crop area by country {year}'!J576)</f>
        <v>13.384615384615385</v>
      </c>
      <c r="K576" s="59">
        <f>IF(ISERROR('1. Production by country {year}'!K576/'2. Crop area by country {year}'!K576)," ",'1. Production by country {year}'!K576/'2. Crop area by country {year}'!K576)</f>
        <v>13.371647509578544</v>
      </c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>
      <c r="A577" s="58" t="s">
        <v>61</v>
      </c>
      <c r="B577" s="58">
        <v>206</v>
      </c>
      <c r="C577" s="58" t="s">
        <v>24</v>
      </c>
      <c r="D577" s="58">
        <v>15</v>
      </c>
      <c r="E577" s="58" t="s">
        <v>107</v>
      </c>
      <c r="F577" s="58"/>
      <c r="G577" s="59">
        <f>IF(ISERROR('1. Production by country {year}'!G577/'2. Crop area by country {year}'!G577)," ",'1. Production by country {year}'!G577/'2. Crop area by country {year}'!G577)</f>
        <v>2.4615384615384617</v>
      </c>
      <c r="H577" s="59">
        <f>IF(ISERROR('1. Production by country {year}'!H577/'2. Crop area by country {year}'!H577)," ",'1. Production by country {year}'!H577/'2. Crop area by country {year}'!H577)</f>
        <v>3.8319882233665363</v>
      </c>
      <c r="I577" s="59">
        <f>IF(ISERROR('1. Production by country {year}'!I577/'2. Crop area by country {year}'!I577)," ",'1. Production by country {year}'!I577/'2. Crop area by country {year}'!I577)</f>
        <v>2.8258031368878158</v>
      </c>
      <c r="J577" s="59">
        <f>IF(ISERROR('1. Production by country {year}'!J577/'2. Crop area by country {year}'!J577)," ",'1. Production by country {year}'!J577/'2. Crop area by country {year}'!J577)</f>
        <v>1.9457703526915937</v>
      </c>
      <c r="K577" s="59">
        <f>IF(ISERROR('1. Production by country {year}'!K577/'2. Crop area by country {year}'!K577)," ",'1. Production by country {year}'!K577/'2. Crop area by country {year}'!K577)</f>
        <v>2.6629224363319453</v>
      </c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>
      <c r="A578" s="58" t="s">
        <v>61</v>
      </c>
      <c r="B578" s="58">
        <v>206</v>
      </c>
      <c r="C578" s="58" t="s">
        <v>25</v>
      </c>
      <c r="D578" s="58">
        <v>137</v>
      </c>
      <c r="E578" s="58" t="s">
        <v>107</v>
      </c>
      <c r="F578" s="58"/>
      <c r="G578" s="59">
        <f>IF(ISERROR('1. Production by country {year}'!G578/'2. Crop area by country {year}'!G578)," ",'1. Production by country {year}'!G578/'2. Crop area by country {year}'!G578)</f>
        <v>2.4</v>
      </c>
      <c r="H578" s="59">
        <f>IF(ISERROR('1. Production by country {year}'!H578/'2. Crop area by country {year}'!H578)," ",'1. Production by country {year}'!H578/'2. Crop area by country {year}'!H578)</f>
        <v>2.4035087719298245</v>
      </c>
      <c r="I578" s="59">
        <f>IF(ISERROR('1. Production by country {year}'!I578/'2. Crop area by country {year}'!I578)," ",'1. Production by country {year}'!I578/'2. Crop area by country {year}'!I578)</f>
        <v>2.4035087719298245</v>
      </c>
      <c r="J578" s="59">
        <f>IF(ISERROR('1. Production by country {year}'!J578/'2. Crop area by country {year}'!J578)," ",'1. Production by country {year}'!J578/'2. Crop area by country {year}'!J578)</f>
        <v>2.4035087719298245</v>
      </c>
      <c r="K578" s="59">
        <f>IF(ISERROR('1. Production by country {year}'!K578/'2. Crop area by country {year}'!K578)," ",'1. Production by country {year}'!K578/'2. Crop area by country {year}'!K578)</f>
        <v>2.4026258205689279</v>
      </c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>
      <c r="A579" s="58" t="s">
        <v>62</v>
      </c>
      <c r="B579" s="58">
        <v>209</v>
      </c>
      <c r="C579" s="58" t="s">
        <v>7</v>
      </c>
      <c r="D579" s="58">
        <v>486</v>
      </c>
      <c r="E579" s="58" t="s">
        <v>107</v>
      </c>
      <c r="F579" s="58"/>
      <c r="G579" s="59">
        <f>IF(ISERROR('1. Production by country {year}'!G579/'2. Crop area by country {year}'!G579)," ",'1. Production by country {year}'!G579/'2. Crop area by country {year}'!G579)</f>
        <v>4</v>
      </c>
      <c r="H579" s="59">
        <f>IF(ISERROR('1. Production by country {year}'!H579/'2. Crop area by country {year}'!H579)," ",'1. Production by country {year}'!H579/'2. Crop area by country {year}'!H579)</f>
        <v>4.2857142857142856</v>
      </c>
      <c r="I579" s="59">
        <f>IF(ISERROR('1. Production by country {year}'!I579/'2. Crop area by country {year}'!I579)," ",'1. Production by country {year}'!I579/'2. Crop area by country {year}'!I579)</f>
        <v>4.166666666666667</v>
      </c>
      <c r="J579" s="59">
        <f>IF(ISERROR('1. Production by country {year}'!J579/'2. Crop area by country {year}'!J579)," ",'1. Production by country {year}'!J579/'2. Crop area by country {year}'!J579)</f>
        <v>4.166666666666667</v>
      </c>
      <c r="K579" s="59">
        <f>IF(ISERROR('1. Production by country {year}'!K579/'2. Crop area by country {year}'!K579)," ",'1. Production by country {year}'!K579/'2. Crop area by country {year}'!K579)</f>
        <v>4.166666666666667</v>
      </c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>
      <c r="A580" s="58" t="s">
        <v>62</v>
      </c>
      <c r="B580" s="58">
        <v>209</v>
      </c>
      <c r="C580" s="58" t="s">
        <v>10</v>
      </c>
      <c r="D580" s="58">
        <v>176</v>
      </c>
      <c r="E580" s="58" t="s">
        <v>107</v>
      </c>
      <c r="F580" s="58"/>
      <c r="G580" s="59">
        <f>IF(ISERROR('1. Production by country {year}'!G580/'2. Crop area by country {year}'!G580)," ",'1. Production by country {year}'!G580/'2. Crop area by country {year}'!G580)</f>
        <v>0.31578947368421051</v>
      </c>
      <c r="H580" s="59">
        <f>IF(ISERROR('1. Production by country {year}'!H580/'2. Crop area by country {year}'!H580)," ",'1. Production by country {year}'!H580/'2. Crop area by country {year}'!H580)</f>
        <v>0.31578947368421051</v>
      </c>
      <c r="I580" s="59">
        <f>IF(ISERROR('1. Production by country {year}'!I580/'2. Crop area by country {year}'!I580)," ",'1. Production by country {year}'!I580/'2. Crop area by country {year}'!I580)</f>
        <v>0.31578947368421051</v>
      </c>
      <c r="J580" s="59">
        <f>IF(ISERROR('1. Production by country {year}'!J580/'2. Crop area by country {year}'!J580)," ",'1. Production by country {year}'!J580/'2. Crop area by country {year}'!J580)</f>
        <v>0.31578947368421051</v>
      </c>
      <c r="K580" s="59">
        <f>IF(ISERROR('1. Production by country {year}'!K580/'2. Crop area by country {year}'!K580)," ",'1. Production by country {year}'!K580/'2. Crop area by country {year}'!K580)</f>
        <v>0.31578947368421051</v>
      </c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>
      <c r="A581" s="58" t="s">
        <v>62</v>
      </c>
      <c r="B581" s="58">
        <v>209</v>
      </c>
      <c r="C581" s="58" t="s">
        <v>12</v>
      </c>
      <c r="D581" s="58">
        <v>125</v>
      </c>
      <c r="E581" s="58" t="s">
        <v>107</v>
      </c>
      <c r="F581" s="58"/>
      <c r="G581" s="59" t="str">
        <f>IF(ISERROR('1. Production by country {year}'!G581/'2. Crop area by country {year}'!G581)," ",'1. Production by country {year}'!G581/'2. Crop area by country {year}'!G581)</f>
        <v xml:space="preserve"> </v>
      </c>
      <c r="H581" s="59" t="str">
        <f>IF(ISERROR('1. Production by country {year}'!H581/'2. Crop area by country {year}'!H581)," ",'1. Production by country {year}'!H581/'2. Crop area by country {year}'!H581)</f>
        <v xml:space="preserve"> </v>
      </c>
      <c r="I581" s="59" t="str">
        <f>IF(ISERROR('1. Production by country {year}'!I581/'2. Crop area by country {year}'!I581)," ",'1. Production by country {year}'!I581/'2. Crop area by country {year}'!I581)</f>
        <v xml:space="preserve"> </v>
      </c>
      <c r="J581" s="59" t="str">
        <f>IF(ISERROR('1. Production by country {year}'!J581/'2. Crop area by country {year}'!J581)," ",'1. Production by country {year}'!J581/'2. Crop area by country {year}'!J581)</f>
        <v xml:space="preserve"> </v>
      </c>
      <c r="K581" s="59" t="str">
        <f>IF(ISERROR('1. Production by country {year}'!K581/'2. Crop area by country {year}'!K581)," ",'1. Production by country {year}'!K581/'2. Crop area by country {year}'!K581)</f>
        <v xml:space="preserve"> </v>
      </c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>
      <c r="A582" s="58" t="s">
        <v>62</v>
      </c>
      <c r="B582" s="58">
        <v>209</v>
      </c>
      <c r="C582" s="58" t="s">
        <v>13</v>
      </c>
      <c r="D582" s="58">
        <v>191</v>
      </c>
      <c r="E582" s="58" t="s">
        <v>107</v>
      </c>
      <c r="F582" s="58"/>
      <c r="G582" s="59" t="str">
        <f>IF(ISERROR('1. Production by country {year}'!G582/'2. Crop area by country {year}'!G582)," ",'1. Production by country {year}'!G582/'2. Crop area by country {year}'!G582)</f>
        <v xml:space="preserve"> </v>
      </c>
      <c r="H582" s="59" t="str">
        <f>IF(ISERROR('1. Production by country {year}'!H582/'2. Crop area by country {year}'!H582)," ",'1. Production by country {year}'!H582/'2. Crop area by country {year}'!H582)</f>
        <v xml:space="preserve"> </v>
      </c>
      <c r="I582" s="59" t="str">
        <f>IF(ISERROR('1. Production by country {year}'!I582/'2. Crop area by country {year}'!I582)," ",'1. Production by country {year}'!I582/'2. Crop area by country {year}'!I582)</f>
        <v xml:space="preserve"> </v>
      </c>
      <c r="J582" s="59" t="str">
        <f>IF(ISERROR('1. Production by country {year}'!J582/'2. Crop area by country {year}'!J582)," ",'1. Production by country {year}'!J582/'2. Crop area by country {year}'!J582)</f>
        <v xml:space="preserve"> </v>
      </c>
      <c r="K582" s="59" t="str">
        <f>IF(ISERROR('1. Production by country {year}'!K582/'2. Crop area by country {year}'!K582)," ",'1. Production by country {year}'!K582/'2. Crop area by country {year}'!K582)</f>
        <v xml:space="preserve"> </v>
      </c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>
      <c r="A583" s="58" t="s">
        <v>62</v>
      </c>
      <c r="B583" s="58">
        <v>209</v>
      </c>
      <c r="C583" s="58" t="s">
        <v>14</v>
      </c>
      <c r="D583" s="58">
        <v>195</v>
      </c>
      <c r="E583" s="58" t="s">
        <v>107</v>
      </c>
      <c r="F583" s="58"/>
      <c r="G583" s="59">
        <f>IF(ISERROR('1. Production by country {year}'!G583/'2. Crop area by country {year}'!G583)," ",'1. Production by country {year}'!G583/'2. Crop area by country {year}'!G583)</f>
        <v>0.42222222222222222</v>
      </c>
      <c r="H583" s="59">
        <f>IF(ISERROR('1. Production by country {year}'!H583/'2. Crop area by country {year}'!H583)," ",'1. Production by country {year}'!H583/'2. Crop area by country {year}'!H583)</f>
        <v>0.41176470588235292</v>
      </c>
      <c r="I583" s="59">
        <f>IF(ISERROR('1. Production by country {year}'!I583/'2. Crop area by country {year}'!I583)," ",'1. Production by country {year}'!I583/'2. Crop area by country {year}'!I583)</f>
        <v>0.41176470588235292</v>
      </c>
      <c r="J583" s="59">
        <f>IF(ISERROR('1. Production by country {year}'!J583/'2. Crop area by country {year}'!J583)," ",'1. Production by country {year}'!J583/'2. Crop area by country {year}'!J583)</f>
        <v>0.41176470588235292</v>
      </c>
      <c r="K583" s="59">
        <f>IF(ISERROR('1. Production by country {year}'!K583/'2. Crop area by country {year}'!K583)," ",'1. Production by country {year}'!K583/'2. Crop area by country {year}'!K583)</f>
        <v>0.41449275362318838</v>
      </c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>
      <c r="A584" s="58" t="s">
        <v>62</v>
      </c>
      <c r="B584" s="58">
        <v>209</v>
      </c>
      <c r="C584" s="58" t="s">
        <v>15</v>
      </c>
      <c r="D584" s="58">
        <v>242</v>
      </c>
      <c r="E584" s="58" t="s">
        <v>107</v>
      </c>
      <c r="F584" s="58"/>
      <c r="G584" s="59">
        <f>IF(ISERROR('1. Production by country {year}'!G584/'2. Crop area by country {year}'!G584)," ",'1. Production by country {year}'!G584/'2. Crop area by country {year}'!G584)</f>
        <v>0.7678571428571429</v>
      </c>
      <c r="H584" s="59">
        <f>IF(ISERROR('1. Production by country {year}'!H584/'2. Crop area by country {year}'!H584)," ",'1. Production by country {year}'!H584/'2. Crop area by country {year}'!H584)</f>
        <v>0.74545454545454548</v>
      </c>
      <c r="I584" s="59">
        <f>IF(ISERROR('1. Production by country {year}'!I584/'2. Crop area by country {year}'!I584)," ",'1. Production by country {year}'!I584/'2. Crop area by country {year}'!I584)</f>
        <v>0.74545454545454548</v>
      </c>
      <c r="J584" s="59">
        <f>IF(ISERROR('1. Production by country {year}'!J584/'2. Crop area by country {year}'!J584)," ",'1. Production by country {year}'!J584/'2. Crop area by country {year}'!J584)</f>
        <v>0.74545454545454548</v>
      </c>
      <c r="K584" s="59">
        <f>IF(ISERROR('1. Production by country {year}'!K584/'2. Crop area by country {year}'!K584)," ",'1. Production by country {year}'!K584/'2. Crop area by country {year}'!K584)</f>
        <v>0.75113122171945701</v>
      </c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>
      <c r="A585" s="58" t="s">
        <v>62</v>
      </c>
      <c r="B585" s="58">
        <v>209</v>
      </c>
      <c r="C585" s="58" t="s">
        <v>16</v>
      </c>
      <c r="D585" s="58">
        <v>201</v>
      </c>
      <c r="E585" s="58" t="s">
        <v>107</v>
      </c>
      <c r="F585" s="58"/>
      <c r="G585" s="59" t="str">
        <f>IF(ISERROR('1. Production by country {year}'!G585/'2. Crop area by country {year}'!G585)," ",'1. Production by country {year}'!G585/'2. Crop area by country {year}'!G585)</f>
        <v xml:space="preserve"> </v>
      </c>
      <c r="H585" s="59" t="str">
        <f>IF(ISERROR('1. Production by country {year}'!H585/'2. Crop area by country {year}'!H585)," ",'1. Production by country {year}'!H585/'2. Crop area by country {year}'!H585)</f>
        <v xml:space="preserve"> </v>
      </c>
      <c r="I585" s="59" t="str">
        <f>IF(ISERROR('1. Production by country {year}'!I585/'2. Crop area by country {year}'!I585)," ",'1. Production by country {year}'!I585/'2. Crop area by country {year}'!I585)</f>
        <v xml:space="preserve"> </v>
      </c>
      <c r="J585" s="59" t="str">
        <f>IF(ISERROR('1. Production by country {year}'!J585/'2. Crop area by country {year}'!J585)," ",'1. Production by country {year}'!J585/'2. Crop area by country {year}'!J585)</f>
        <v xml:space="preserve"> </v>
      </c>
      <c r="K585" s="59" t="str">
        <f>IF(ISERROR('1. Production by country {year}'!K585/'2. Crop area by country {year}'!K585)," ",'1. Production by country {year}'!K585/'2. Crop area by country {year}'!K585)</f>
        <v xml:space="preserve"> </v>
      </c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>
      <c r="A586" s="58" t="s">
        <v>62</v>
      </c>
      <c r="B586" s="58">
        <v>209</v>
      </c>
      <c r="C586" s="58" t="s">
        <v>17</v>
      </c>
      <c r="D586" s="58">
        <v>56</v>
      </c>
      <c r="E586" s="58" t="s">
        <v>107</v>
      </c>
      <c r="F586" s="58"/>
      <c r="G586" s="59">
        <f>IF(ISERROR('1. Production by country {year}'!G586/'2. Crop area by country {year}'!G586)," ",'1. Production by country {year}'!G586/'2. Crop area by country {year}'!G586)</f>
        <v>1.3210456357997342</v>
      </c>
      <c r="H586" s="59">
        <f>IF(ISERROR('1. Production by country {year}'!H586/'2. Crop area by country {year}'!H586)," ",'1. Production by country {year}'!H586/'2. Crop area by country {year}'!H586)</f>
        <v>1.4290549890362549</v>
      </c>
      <c r="I586" s="59">
        <f>IF(ISERROR('1. Production by country {year}'!I586/'2. Crop area by country {year}'!I586)," ",'1. Production by country {year}'!I586/'2. Crop area by country {year}'!I586)</f>
        <v>0.55200489358560612</v>
      </c>
      <c r="J586" s="59">
        <f>IF(ISERROR('1. Production by country {year}'!J586/'2. Crop area by country {year}'!J586)," ",'1. Production by country {year}'!J586/'2. Crop area by country {year}'!J586)</f>
        <v>0.55200489358560612</v>
      </c>
      <c r="K586" s="59">
        <f>IF(ISERROR('1. Production by country {year}'!K586/'2. Crop area by country {year}'!K586)," ",'1. Production by country {year}'!K586/'2. Crop area by country {year}'!K586)</f>
        <v>0.97876558905436495</v>
      </c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>
      <c r="A587" s="58" t="s">
        <v>62</v>
      </c>
      <c r="B587" s="58">
        <v>209</v>
      </c>
      <c r="C587" s="58" t="s">
        <v>18</v>
      </c>
      <c r="D587" s="58">
        <v>79</v>
      </c>
      <c r="E587" s="58" t="s">
        <v>107</v>
      </c>
      <c r="F587" s="58"/>
      <c r="G587" s="59" t="str">
        <f>IF(ISERROR('1. Production by country {year}'!G587/'2. Crop area by country {year}'!G587)," ",'1. Production by country {year}'!G587/'2. Crop area by country {year}'!G587)</f>
        <v xml:space="preserve"> </v>
      </c>
      <c r="H587" s="59" t="str">
        <f>IF(ISERROR('1. Production by country {year}'!H587/'2. Crop area by country {year}'!H587)," ",'1. Production by country {year}'!H587/'2. Crop area by country {year}'!H587)</f>
        <v xml:space="preserve"> </v>
      </c>
      <c r="I587" s="59" t="str">
        <f>IF(ISERROR('1. Production by country {year}'!I587/'2. Crop area by country {year}'!I587)," ",'1. Production by country {year}'!I587/'2. Crop area by country {year}'!I587)</f>
        <v xml:space="preserve"> </v>
      </c>
      <c r="J587" s="59" t="str">
        <f>IF(ISERROR('1. Production by country {year}'!J587/'2. Crop area by country {year}'!J587)," ",'1. Production by country {year}'!J587/'2. Crop area by country {year}'!J587)</f>
        <v xml:space="preserve"> </v>
      </c>
      <c r="K587" s="59" t="str">
        <f>IF(ISERROR('1. Production by country {year}'!K587/'2. Crop area by country {year}'!K587)," ",'1. Production by country {year}'!K587/'2. Crop area by country {year}'!K587)</f>
        <v xml:space="preserve"> </v>
      </c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>
      <c r="A588" s="58" t="s">
        <v>62</v>
      </c>
      <c r="B588" s="58">
        <v>209</v>
      </c>
      <c r="C588" s="58" t="s">
        <v>19</v>
      </c>
      <c r="D588" s="58">
        <v>197</v>
      </c>
      <c r="E588" s="58" t="s">
        <v>107</v>
      </c>
      <c r="F588" s="58"/>
      <c r="G588" s="59" t="str">
        <f>IF(ISERROR('1. Production by country {year}'!G588/'2. Crop area by country {year}'!G588)," ",'1. Production by country {year}'!G588/'2. Crop area by country {year}'!G588)</f>
        <v xml:space="preserve"> </v>
      </c>
      <c r="H588" s="59" t="str">
        <f>IF(ISERROR('1. Production by country {year}'!H588/'2. Crop area by country {year}'!H588)," ",'1. Production by country {year}'!H588/'2. Crop area by country {year}'!H588)</f>
        <v xml:space="preserve"> </v>
      </c>
      <c r="I588" s="59" t="str">
        <f>IF(ISERROR('1. Production by country {year}'!I588/'2. Crop area by country {year}'!I588)," ",'1. Production by country {year}'!I588/'2. Crop area by country {year}'!I588)</f>
        <v xml:space="preserve"> </v>
      </c>
      <c r="J588" s="59" t="str">
        <f>IF(ISERROR('1. Production by country {year}'!J588/'2. Crop area by country {year}'!J588)," ",'1. Production by country {year}'!J588/'2. Crop area by country {year}'!J588)</f>
        <v xml:space="preserve"> </v>
      </c>
      <c r="K588" s="59" t="str">
        <f>IF(ISERROR('1. Production by country {year}'!K588/'2. Crop area by country {year}'!K588)," ",'1. Production by country {year}'!K588/'2. Crop area by country {year}'!K588)</f>
        <v xml:space="preserve"> </v>
      </c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>
      <c r="A589" s="58" t="s">
        <v>62</v>
      </c>
      <c r="B589" s="58">
        <v>209</v>
      </c>
      <c r="C589" s="58" t="s">
        <v>20</v>
      </c>
      <c r="D589" s="58">
        <v>489</v>
      </c>
      <c r="E589" s="58" t="s">
        <v>107</v>
      </c>
      <c r="F589" s="58"/>
      <c r="G589" s="59" t="str">
        <f>IF(ISERROR('1. Production by country {year}'!G589/'2. Crop area by country {year}'!G589)," ",'1. Production by country {year}'!G589/'2. Crop area by country {year}'!G589)</f>
        <v xml:space="preserve"> </v>
      </c>
      <c r="H589" s="59" t="str">
        <f>IF(ISERROR('1. Production by country {year}'!H589/'2. Crop area by country {year}'!H589)," ",'1. Production by country {year}'!H589/'2. Crop area by country {year}'!H589)</f>
        <v xml:space="preserve"> </v>
      </c>
      <c r="I589" s="59" t="str">
        <f>IF(ISERROR('1. Production by country {year}'!I589/'2. Crop area by country {year}'!I589)," ",'1. Production by country {year}'!I589/'2. Crop area by country {year}'!I589)</f>
        <v xml:space="preserve"> </v>
      </c>
      <c r="J589" s="59" t="str">
        <f>IF(ISERROR('1. Production by country {year}'!J589/'2. Crop area by country {year}'!J589)," ",'1. Production by country {year}'!J589/'2. Crop area by country {year}'!J589)</f>
        <v xml:space="preserve"> </v>
      </c>
      <c r="K589" s="59" t="str">
        <f>IF(ISERROR('1. Production by country {year}'!K589/'2. Crop area by country {year}'!K589)," ",'1. Production by country {year}'!K589/'2. Crop area by country {year}'!K589)</f>
        <v xml:space="preserve"> </v>
      </c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>
      <c r="A590" s="58" t="s">
        <v>62</v>
      </c>
      <c r="B590" s="58">
        <v>209</v>
      </c>
      <c r="C590" s="58" t="s">
        <v>21</v>
      </c>
      <c r="D590" s="58">
        <v>27</v>
      </c>
      <c r="E590" s="58" t="s">
        <v>107</v>
      </c>
      <c r="F590" s="58"/>
      <c r="G590" s="59">
        <f>IF(ISERROR('1. Production by country {year}'!G590/'2. Crop area by country {year}'!G590)," ",'1. Production by country {year}'!G590/'2. Crop area by country {year}'!G590)</f>
        <v>3.4</v>
      </c>
      <c r="H590" s="59">
        <f>IF(ISERROR('1. Production by country {year}'!H590/'2. Crop area by country {year}'!H590)," ",'1. Production by country {year}'!H590/'2. Crop area by country {year}'!H590)</f>
        <v>3.4</v>
      </c>
      <c r="I590" s="59">
        <f>IF(ISERROR('1. Production by country {year}'!I590/'2. Crop area by country {year}'!I590)," ",'1. Production by country {year}'!I590/'2. Crop area by country {year}'!I590)</f>
        <v>3.4</v>
      </c>
      <c r="J590" s="59">
        <f>IF(ISERROR('1. Production by country {year}'!J590/'2. Crop area by country {year}'!J590)," ",'1. Production by country {year}'!J590/'2. Crop area by country {year}'!J590)</f>
        <v>3.4</v>
      </c>
      <c r="K590" s="59">
        <f>IF(ISERROR('1. Production by country {year}'!K590/'2. Crop area by country {year}'!K590)," ",'1. Production by country {year}'!K590/'2. Crop area by country {year}'!K590)</f>
        <v>3.4</v>
      </c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>
      <c r="A591" s="58" t="s">
        <v>62</v>
      </c>
      <c r="B591" s="58">
        <v>209</v>
      </c>
      <c r="C591" s="58" t="s">
        <v>22</v>
      </c>
      <c r="D591" s="58">
        <v>83</v>
      </c>
      <c r="E591" s="58" t="s">
        <v>107</v>
      </c>
      <c r="F591" s="58"/>
      <c r="G591" s="59">
        <f>IF(ISERROR('1. Production by country {year}'!G591/'2. Crop area by country {year}'!G591)," ",'1. Production by country {year}'!G591/'2. Crop area by country {year}'!G591)</f>
        <v>0.6</v>
      </c>
      <c r="H591" s="59">
        <f>IF(ISERROR('1. Production by country {year}'!H591/'2. Crop area by country {year}'!H591)," ",'1. Production by country {year}'!H591/'2. Crop area by country {year}'!H591)</f>
        <v>0.6</v>
      </c>
      <c r="I591" s="59">
        <f>IF(ISERROR('1. Production by country {year}'!I591/'2. Crop area by country {year}'!I591)," ",'1. Production by country {year}'!I591/'2. Crop area by country {year}'!I591)</f>
        <v>0.6</v>
      </c>
      <c r="J591" s="59">
        <f>IF(ISERROR('1. Production by country {year}'!J591/'2. Crop area by country {year}'!J591)," ",'1. Production by country {year}'!J591/'2. Crop area by country {year}'!J591)</f>
        <v>0.6</v>
      </c>
      <c r="K591" s="59">
        <f>IF(ISERROR('1. Production by country {year}'!K591/'2. Crop area by country {year}'!K591)," ",'1. Production by country {year}'!K591/'2. Crop area by country {year}'!K591)</f>
        <v>0.6</v>
      </c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>
      <c r="A592" s="58" t="s">
        <v>62</v>
      </c>
      <c r="B592" s="58">
        <v>209</v>
      </c>
      <c r="C592" s="58" t="s">
        <v>23</v>
      </c>
      <c r="D592" s="58">
        <v>122</v>
      </c>
      <c r="E592" s="58" t="s">
        <v>107</v>
      </c>
      <c r="F592" s="58"/>
      <c r="G592" s="59">
        <f>IF(ISERROR('1. Production by country {year}'!G592/'2. Crop area by country {year}'!G592)," ",'1. Production by country {year}'!G592/'2. Crop area by country {year}'!G592)</f>
        <v>1.7931034482758621</v>
      </c>
      <c r="H592" s="59">
        <f>IF(ISERROR('1. Production by country {year}'!H592/'2. Crop area by country {year}'!H592)," ",'1. Production by country {year}'!H592/'2. Crop area by country {year}'!H592)</f>
        <v>1.7692307692307692</v>
      </c>
      <c r="I592" s="59">
        <f>IF(ISERROR('1. Production by country {year}'!I592/'2. Crop area by country {year}'!I592)," ",'1. Production by country {year}'!I592/'2. Crop area by country {year}'!I592)</f>
        <v>1.7692307692307692</v>
      </c>
      <c r="J592" s="59">
        <f>IF(ISERROR('1. Production by country {year}'!J592/'2. Crop area by country {year}'!J592)," ",'1. Production by country {year}'!J592/'2. Crop area by country {year}'!J592)</f>
        <v>1.7692307692307692</v>
      </c>
      <c r="K592" s="59">
        <f>IF(ISERROR('1. Production by country {year}'!K592/'2. Crop area by country {year}'!K592)," ",'1. Production by country {year}'!K592/'2. Crop area by country {year}'!K592)</f>
        <v>1.7757009345794392</v>
      </c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>
      <c r="A593" s="58" t="s">
        <v>62</v>
      </c>
      <c r="B593" s="58">
        <v>209</v>
      </c>
      <c r="C593" s="58" t="s">
        <v>24</v>
      </c>
      <c r="D593" s="58">
        <v>15</v>
      </c>
      <c r="E593" s="58" t="s">
        <v>107</v>
      </c>
      <c r="F593" s="58"/>
      <c r="G593" s="59">
        <f>IF(ISERROR('1. Production by country {year}'!G593/'2. Crop area by country {year}'!G593)," ",'1. Production by country {year}'!G593/'2. Crop area by country {year}'!G593)</f>
        <v>1.5</v>
      </c>
      <c r="H593" s="59">
        <f>IF(ISERROR('1. Production by country {year}'!H593/'2. Crop area by country {year}'!H593)," ",'1. Production by country {year}'!H593/'2. Crop area by country {year}'!H593)</f>
        <v>1.5</v>
      </c>
      <c r="I593" s="59">
        <f>IF(ISERROR('1. Production by country {year}'!I593/'2. Crop area by country {year}'!I593)," ",'1. Production by country {year}'!I593/'2. Crop area by country {year}'!I593)</f>
        <v>1.4772727272727273</v>
      </c>
      <c r="J593" s="59">
        <f>IF(ISERROR('1. Production by country {year}'!J593/'2. Crop area by country {year}'!J593)," ",'1. Production by country {year}'!J593/'2. Crop area by country {year}'!J593)</f>
        <v>1.4772727272727273</v>
      </c>
      <c r="K593" s="59">
        <f>IF(ISERROR('1. Production by country {year}'!K593/'2. Crop area by country {year}'!K593)," ",'1. Production by country {year}'!K593/'2. Crop area by country {year}'!K593)</f>
        <v>1.4880952380952381</v>
      </c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>
      <c r="A594" s="58" t="s">
        <v>62</v>
      </c>
      <c r="B594" s="58">
        <v>209</v>
      </c>
      <c r="C594" s="58" t="s">
        <v>25</v>
      </c>
      <c r="D594" s="58">
        <v>137</v>
      </c>
      <c r="E594" s="58" t="s">
        <v>107</v>
      </c>
      <c r="F594" s="58"/>
      <c r="G594" s="59" t="str">
        <f>IF(ISERROR('1. Production by country {year}'!G594/'2. Crop area by country {year}'!G594)," ",'1. Production by country {year}'!G594/'2. Crop area by country {year}'!G594)</f>
        <v xml:space="preserve"> </v>
      </c>
      <c r="H594" s="59" t="str">
        <f>IF(ISERROR('1. Production by country {year}'!H594/'2. Crop area by country {year}'!H594)," ",'1. Production by country {year}'!H594/'2. Crop area by country {year}'!H594)</f>
        <v xml:space="preserve"> </v>
      </c>
      <c r="I594" s="59" t="str">
        <f>IF(ISERROR('1. Production by country {year}'!I594/'2. Crop area by country {year}'!I594)," ",'1. Production by country {year}'!I594/'2. Crop area by country {year}'!I594)</f>
        <v xml:space="preserve"> </v>
      </c>
      <c r="J594" s="59" t="str">
        <f>IF(ISERROR('1. Production by country {year}'!J594/'2. Crop area by country {year}'!J594)," ",'1. Production by country {year}'!J594/'2. Crop area by country {year}'!J594)</f>
        <v xml:space="preserve"> </v>
      </c>
      <c r="K594" s="59" t="str">
        <f>IF(ISERROR('1. Production by country {year}'!K594/'2. Crop area by country {year}'!K594)," ",'1. Production by country {year}'!K594/'2. Crop area by country {year}'!K594)</f>
        <v xml:space="preserve"> </v>
      </c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>
      <c r="A595" s="58" t="s">
        <v>63</v>
      </c>
      <c r="B595" s="58">
        <v>217</v>
      </c>
      <c r="C595" s="58" t="s">
        <v>7</v>
      </c>
      <c r="D595" s="58">
        <v>486</v>
      </c>
      <c r="E595" s="58" t="s">
        <v>107</v>
      </c>
      <c r="F595" s="58"/>
      <c r="G595" s="59">
        <f>IF(ISERROR('1. Production by country {year}'!G595/'2. Crop area by country {year}'!G595)," ",'1. Production by country {year}'!G595/'2. Crop area by country {year}'!G595)</f>
        <v>10.882352941176471</v>
      </c>
      <c r="H595" s="59">
        <f>IF(ISERROR('1. Production by country {year}'!H595/'2. Crop area by country {year}'!H595)," ",'1. Production by country {year}'!H595/'2. Crop area by country {year}'!H595)</f>
        <v>10.571428571428571</v>
      </c>
      <c r="I595" s="59">
        <f>IF(ISERROR('1. Production by country {year}'!I595/'2. Crop area by country {year}'!I595)," ",'1. Production by country {year}'!I595/'2. Crop area by country {year}'!I595)</f>
        <v>10.857142857142858</v>
      </c>
      <c r="J595" s="59">
        <f>IF(ISERROR('1. Production by country {year}'!J595/'2. Crop area by country {year}'!J595)," ",'1. Production by country {year}'!J595/'2. Crop area by country {year}'!J595)</f>
        <v>10.833333333333334</v>
      </c>
      <c r="K595" s="59">
        <f>IF(ISERROR('1. Production by country {year}'!K595/'2. Crop area by country {year}'!K595)," ",'1. Production by country {year}'!K595/'2. Crop area by country {year}'!K595)</f>
        <v>10.785714285714286</v>
      </c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>
      <c r="A596" s="58" t="s">
        <v>63</v>
      </c>
      <c r="B596" s="58">
        <v>217</v>
      </c>
      <c r="C596" s="58" t="s">
        <v>10</v>
      </c>
      <c r="D596" s="58">
        <v>176</v>
      </c>
      <c r="E596" s="58" t="s">
        <v>107</v>
      </c>
      <c r="F596" s="58"/>
      <c r="G596" s="59">
        <f>IF(ISERROR('1. Production by country {year}'!G596/'2. Crop area by country {year}'!G596)," ",'1. Production by country {year}'!G596/'2. Crop area by country {year}'!G596)</f>
        <v>0.39423504623668498</v>
      </c>
      <c r="H596" s="59">
        <f>IF(ISERROR('1. Production by country {year}'!H596/'2. Crop area by country {year}'!H596)," ",'1. Production by country {year}'!H596/'2. Crop area by country {year}'!H596)</f>
        <v>0.27848882279422232</v>
      </c>
      <c r="I596" s="59">
        <f>IF(ISERROR('1. Production by country {year}'!I596/'2. Crop area by country {year}'!I596)," ",'1. Production by country {year}'!I596/'2. Crop area by country {year}'!I596)</f>
        <v>0.35050535987748849</v>
      </c>
      <c r="J596" s="59">
        <f>IF(ISERROR('1. Production by country {year}'!J596/'2. Crop area by country {year}'!J596)," ",'1. Production by country {year}'!J596/'2. Crop area by country {year}'!J596)</f>
        <v>0.36252111389511177</v>
      </c>
      <c r="K596" s="59">
        <f>IF(ISERROR('1. Production by country {year}'!K596/'2. Crop area by country {year}'!K596)," ",'1. Production by country {year}'!K596/'2. Crop area by country {year}'!K596)</f>
        <v>0.34530170932158372</v>
      </c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>
      <c r="A597" s="58" t="s">
        <v>63</v>
      </c>
      <c r="B597" s="58">
        <v>217</v>
      </c>
      <c r="C597" s="58" t="s">
        <v>12</v>
      </c>
      <c r="D597" s="58">
        <v>125</v>
      </c>
      <c r="E597" s="58" t="s">
        <v>107</v>
      </c>
      <c r="F597" s="58"/>
      <c r="G597" s="59">
        <f>IF(ISERROR('1. Production by country {year}'!G597/'2. Crop area by country {year}'!G597)," ",'1. Production by country {year}'!G597/'2. Crop area by country {year}'!G597)</f>
        <v>5.9767868158984756</v>
      </c>
      <c r="H597" s="59">
        <f>IF(ISERROR('1. Production by country {year}'!H597/'2. Crop area by country {year}'!H597)," ",'1. Production by country {year}'!H597/'2. Crop area by country {year}'!H597)</f>
        <v>5.6182715398582559</v>
      </c>
      <c r="I597" s="59">
        <f>IF(ISERROR('1. Production by country {year}'!I597/'2. Crop area by country {year}'!I597)," ",'1. Production by country {year}'!I597/'2. Crop area by country {year}'!I597)</f>
        <v>6.100715677842393</v>
      </c>
      <c r="J597" s="59">
        <f>IF(ISERROR('1. Production by country {year}'!J597/'2. Crop area by country {year}'!J597)," ",'1. Production by country {year}'!J597/'2. Crop area by country {year}'!J597)</f>
        <v>6.902851994045287</v>
      </c>
      <c r="K597" s="59">
        <f>IF(ISERROR('1. Production by country {year}'!K597/'2. Crop area by country {year}'!K597)," ",'1. Production by country {year}'!K597/'2. Crop area by country {year}'!K597)</f>
        <v>6.1451636245408068</v>
      </c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>
      <c r="A598" s="58" t="s">
        <v>63</v>
      </c>
      <c r="B598" s="58">
        <v>217</v>
      </c>
      <c r="C598" s="58" t="s">
        <v>13</v>
      </c>
      <c r="D598" s="58">
        <v>191</v>
      </c>
      <c r="E598" s="58" t="s">
        <v>107</v>
      </c>
      <c r="F598" s="58"/>
      <c r="G598" s="59" t="str">
        <f>IF(ISERROR('1. Production by country {year}'!G598/'2. Crop area by country {year}'!G598)," ",'1. Production by country {year}'!G598/'2. Crop area by country {year}'!G598)</f>
        <v xml:space="preserve"> </v>
      </c>
      <c r="H598" s="59" t="str">
        <f>IF(ISERROR('1. Production by country {year}'!H598/'2. Crop area by country {year}'!H598)," ",'1. Production by country {year}'!H598/'2. Crop area by country {year}'!H598)</f>
        <v xml:space="preserve"> </v>
      </c>
      <c r="I598" s="59" t="str">
        <f>IF(ISERROR('1. Production by country {year}'!I598/'2. Crop area by country {year}'!I598)," ",'1. Production by country {year}'!I598/'2. Crop area by country {year}'!I598)</f>
        <v xml:space="preserve"> </v>
      </c>
      <c r="J598" s="59" t="str">
        <f>IF(ISERROR('1. Production by country {year}'!J598/'2. Crop area by country {year}'!J598)," ",'1. Production by country {year}'!J598/'2. Crop area by country {year}'!J598)</f>
        <v xml:space="preserve"> </v>
      </c>
      <c r="K598" s="59" t="str">
        <f>IF(ISERROR('1. Production by country {year}'!K598/'2. Crop area by country {year}'!K598)," ",'1. Production by country {year}'!K598/'2. Crop area by country {year}'!K598)</f>
        <v xml:space="preserve"> </v>
      </c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>
      <c r="A599" s="58" t="s">
        <v>63</v>
      </c>
      <c r="B599" s="58">
        <v>217</v>
      </c>
      <c r="C599" s="58" t="s">
        <v>14</v>
      </c>
      <c r="D599" s="58">
        <v>195</v>
      </c>
      <c r="E599" s="58" t="s">
        <v>107</v>
      </c>
      <c r="F599" s="58"/>
      <c r="G599" s="59" t="str">
        <f>IF(ISERROR('1. Production by country {year}'!G599/'2. Crop area by country {year}'!G599)," ",'1. Production by country {year}'!G599/'2. Crop area by country {year}'!G599)</f>
        <v xml:space="preserve"> </v>
      </c>
      <c r="H599" s="59" t="str">
        <f>IF(ISERROR('1. Production by country {year}'!H599/'2. Crop area by country {year}'!H599)," ",'1. Production by country {year}'!H599/'2. Crop area by country {year}'!H599)</f>
        <v xml:space="preserve"> </v>
      </c>
      <c r="I599" s="59" t="str">
        <f>IF(ISERROR('1. Production by country {year}'!I599/'2. Crop area by country {year}'!I599)," ",'1. Production by country {year}'!I599/'2. Crop area by country {year}'!I599)</f>
        <v xml:space="preserve"> </v>
      </c>
      <c r="J599" s="59" t="str">
        <f>IF(ISERROR('1. Production by country {year}'!J599/'2. Crop area by country {year}'!J599)," ",'1. Production by country {year}'!J599/'2. Crop area by country {year}'!J599)</f>
        <v xml:space="preserve"> </v>
      </c>
      <c r="K599" s="59" t="str">
        <f>IF(ISERROR('1. Production by country {year}'!K599/'2. Crop area by country {year}'!K599)," ",'1. Production by country {year}'!K599/'2. Crop area by country {year}'!K599)</f>
        <v xml:space="preserve"> </v>
      </c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>
      <c r="A600" s="58" t="s">
        <v>63</v>
      </c>
      <c r="B600" s="58">
        <v>217</v>
      </c>
      <c r="C600" s="58" t="s">
        <v>15</v>
      </c>
      <c r="D600" s="58">
        <v>242</v>
      </c>
      <c r="E600" s="58" t="s">
        <v>107</v>
      </c>
      <c r="F600" s="58"/>
      <c r="G600" s="59">
        <f>IF(ISERROR('1. Production by country {year}'!G600/'2. Crop area by country {year}'!G600)," ",'1. Production by country {year}'!G600/'2. Crop area by country {year}'!G600)</f>
        <v>0.62467083761322251</v>
      </c>
      <c r="H600" s="59">
        <f>IF(ISERROR('1. Production by country {year}'!H600/'2. Crop area by country {year}'!H600)," ",'1. Production by country {year}'!H600/'2. Crop area by country {year}'!H600)</f>
        <v>0.75458107640889704</v>
      </c>
      <c r="I600" s="59">
        <f>IF(ISERROR('1. Production by country {year}'!I600/'2. Crop area by country {year}'!I600)," ",'1. Production by country {year}'!I600/'2. Crop area by country {year}'!I600)</f>
        <v>0.64100278154197277</v>
      </c>
      <c r="J600" s="59">
        <f>IF(ISERROR('1. Production by country {year}'!J600/'2. Crop area by country {year}'!J600)," ",'1. Production by country {year}'!J600/'2. Crop area by country {year}'!J600)</f>
        <v>0.66471985110069953</v>
      </c>
      <c r="K600" s="59">
        <f>IF(ISERROR('1. Production by country {year}'!K600/'2. Crop area by country {year}'!K600)," ",'1. Production by country {year}'!K600/'2. Crop area by country {year}'!K600)</f>
        <v>0.67009352052317928</v>
      </c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>
      <c r="A601" s="58" t="s">
        <v>63</v>
      </c>
      <c r="B601" s="58">
        <v>217</v>
      </c>
      <c r="C601" s="58" t="s">
        <v>16</v>
      </c>
      <c r="D601" s="58">
        <v>201</v>
      </c>
      <c r="E601" s="58" t="s">
        <v>107</v>
      </c>
      <c r="F601" s="58"/>
      <c r="G601" s="59" t="str">
        <f>IF(ISERROR('1. Production by country {year}'!G601/'2. Crop area by country {year}'!G601)," ",'1. Production by country {year}'!G601/'2. Crop area by country {year}'!G601)</f>
        <v xml:space="preserve"> </v>
      </c>
      <c r="H601" s="59" t="str">
        <f>IF(ISERROR('1. Production by country {year}'!H601/'2. Crop area by country {year}'!H601)," ",'1. Production by country {year}'!H601/'2. Crop area by country {year}'!H601)</f>
        <v xml:space="preserve"> </v>
      </c>
      <c r="I601" s="59" t="str">
        <f>IF(ISERROR('1. Production by country {year}'!I601/'2. Crop area by country {year}'!I601)," ",'1. Production by country {year}'!I601/'2. Crop area by country {year}'!I601)</f>
        <v xml:space="preserve"> </v>
      </c>
      <c r="J601" s="59" t="str">
        <f>IF(ISERROR('1. Production by country {year}'!J601/'2. Crop area by country {year}'!J601)," ",'1. Production by country {year}'!J601/'2. Crop area by country {year}'!J601)</f>
        <v xml:space="preserve"> </v>
      </c>
      <c r="K601" s="59" t="str">
        <f>IF(ISERROR('1. Production by country {year}'!K601/'2. Crop area by country {year}'!K601)," ",'1. Production by country {year}'!K601/'2. Crop area by country {year}'!K601)</f>
        <v xml:space="preserve"> </v>
      </c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>
      <c r="A602" s="58" t="s">
        <v>63</v>
      </c>
      <c r="B602" s="58">
        <v>217</v>
      </c>
      <c r="C602" s="58" t="s">
        <v>17</v>
      </c>
      <c r="D602" s="58">
        <v>56</v>
      </c>
      <c r="E602" s="58" t="s">
        <v>107</v>
      </c>
      <c r="F602" s="58"/>
      <c r="G602" s="59">
        <f>IF(ISERROR('1. Production by country {year}'!G602/'2. Crop area by country {year}'!G602)," ",'1. Production by country {year}'!G602/'2. Crop area by country {year}'!G602)</f>
        <v>1.1576660713230715</v>
      </c>
      <c r="H602" s="59">
        <f>IF(ISERROR('1. Production by country {year}'!H602/'2. Crop area by country {year}'!H602)," ",'1. Production by country {year}'!H602/'2. Crop area by country {year}'!H602)</f>
        <v>1.1551030647300928</v>
      </c>
      <c r="I602" s="59">
        <f>IF(ISERROR('1. Production by country {year}'!I602/'2. Crop area by country {year}'!I602)," ",'1. Production by country {year}'!I602/'2. Crop area by country {year}'!I602)</f>
        <v>1.1663847093703807</v>
      </c>
      <c r="J602" s="59">
        <f>IF(ISERROR('1. Production by country {year}'!J602/'2. Crop area by country {year}'!J602)," ",'1. Production by country {year}'!J602/'2. Crop area by country {year}'!J602)</f>
        <v>1.2219654128393287</v>
      </c>
      <c r="K602" s="59">
        <f>IF(ISERROR('1. Production by country {year}'!K602/'2. Crop area by country {year}'!K602)," ",'1. Production by country {year}'!K602/'2. Crop area by country {year}'!K602)</f>
        <v>1.1759966384338703</v>
      </c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>
      <c r="A603" s="58" t="s">
        <v>63</v>
      </c>
      <c r="B603" s="58">
        <v>217</v>
      </c>
      <c r="C603" s="58" t="s">
        <v>18</v>
      </c>
      <c r="D603" s="58">
        <v>79</v>
      </c>
      <c r="E603" s="58" t="s">
        <v>107</v>
      </c>
      <c r="F603" s="58"/>
      <c r="G603" s="59">
        <f>IF(ISERROR('1. Production by country {year}'!G603/'2. Crop area by country {year}'!G603)," ",'1. Production by country {year}'!G603/'2. Crop area by country {year}'!G603)</f>
        <v>0.82088476965613921</v>
      </c>
      <c r="H603" s="59">
        <f>IF(ISERROR('1. Production by country {year}'!H603/'2. Crop area by country {year}'!H603)," ",'1. Production by country {year}'!H603/'2. Crop area by country {year}'!H603)</f>
        <v>0.66429276440665097</v>
      </c>
      <c r="I603" s="59">
        <f>IF(ISERROR('1. Production by country {year}'!I603/'2. Crop area by country {year}'!I603)," ",'1. Production by country {year}'!I603/'2. Crop area by country {year}'!I603)</f>
        <v>0.69510964308652168</v>
      </c>
      <c r="J603" s="59">
        <f>IF(ISERROR('1. Production by country {year}'!J603/'2. Crop area by country {year}'!J603)," ",'1. Production by country {year}'!J603/'2. Crop area by country {year}'!J603)</f>
        <v>0.60953680977568936</v>
      </c>
      <c r="K603" s="59">
        <f>IF(ISERROR('1. Production by country {year}'!K603/'2. Crop area by country {year}'!K603)," ",'1. Production by country {year}'!K603/'2. Crop area by country {year}'!K603)</f>
        <v>0.68703534830522883</v>
      </c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>
      <c r="A604" s="58" t="s">
        <v>63</v>
      </c>
      <c r="B604" s="58">
        <v>217</v>
      </c>
      <c r="C604" s="58" t="s">
        <v>19</v>
      </c>
      <c r="D604" s="58">
        <v>197</v>
      </c>
      <c r="E604" s="58" t="s">
        <v>107</v>
      </c>
      <c r="F604" s="58"/>
      <c r="G604" s="59" t="str">
        <f>IF(ISERROR('1. Production by country {year}'!G604/'2. Crop area by country {year}'!G604)," ",'1. Production by country {year}'!G604/'2. Crop area by country {year}'!G604)</f>
        <v xml:space="preserve"> </v>
      </c>
      <c r="H604" s="59" t="str">
        <f>IF(ISERROR('1. Production by country {year}'!H604/'2. Crop area by country {year}'!H604)," ",'1. Production by country {year}'!H604/'2. Crop area by country {year}'!H604)</f>
        <v xml:space="preserve"> </v>
      </c>
      <c r="I604" s="59" t="str">
        <f>IF(ISERROR('1. Production by country {year}'!I604/'2. Crop area by country {year}'!I604)," ",'1. Production by country {year}'!I604/'2. Crop area by country {year}'!I604)</f>
        <v xml:space="preserve"> </v>
      </c>
      <c r="J604" s="59" t="str">
        <f>IF(ISERROR('1. Production by country {year}'!J604/'2. Crop area by country {year}'!J604)," ",'1. Production by country {year}'!J604/'2. Crop area by country {year}'!J604)</f>
        <v xml:space="preserve"> </v>
      </c>
      <c r="K604" s="59" t="str">
        <f>IF(ISERROR('1. Production by country {year}'!K604/'2. Crop area by country {year}'!K604)," ",'1. Production by country {year}'!K604/'2. Crop area by country {year}'!K604)</f>
        <v xml:space="preserve"> </v>
      </c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>
      <c r="A605" s="58" t="s">
        <v>63</v>
      </c>
      <c r="B605" s="58">
        <v>217</v>
      </c>
      <c r="C605" s="58" t="s">
        <v>20</v>
      </c>
      <c r="D605" s="58">
        <v>489</v>
      </c>
      <c r="E605" s="58" t="s">
        <v>107</v>
      </c>
      <c r="F605" s="58"/>
      <c r="G605" s="59" t="str">
        <f>IF(ISERROR('1. Production by country {year}'!G605/'2. Crop area by country {year}'!G605)," ",'1. Production by country {year}'!G605/'2. Crop area by country {year}'!G605)</f>
        <v xml:space="preserve"> </v>
      </c>
      <c r="H605" s="59" t="str">
        <f>IF(ISERROR('1. Production by country {year}'!H605/'2. Crop area by country {year}'!H605)," ",'1. Production by country {year}'!H605/'2. Crop area by country {year}'!H605)</f>
        <v xml:space="preserve"> </v>
      </c>
      <c r="I605" s="59" t="str">
        <f>IF(ISERROR('1. Production by country {year}'!I605/'2. Crop area by country {year}'!I605)," ",'1. Production by country {year}'!I605/'2. Crop area by country {year}'!I605)</f>
        <v xml:space="preserve"> </v>
      </c>
      <c r="J605" s="59" t="str">
        <f>IF(ISERROR('1. Production by country {year}'!J605/'2. Crop area by country {year}'!J605)," ",'1. Production by country {year}'!J605/'2. Crop area by country {year}'!J605)</f>
        <v xml:space="preserve"> </v>
      </c>
      <c r="K605" s="59" t="str">
        <f>IF(ISERROR('1. Production by country {year}'!K605/'2. Crop area by country {year}'!K605)," ",'1. Production by country {year}'!K605/'2. Crop area by country {year}'!K605)</f>
        <v xml:space="preserve"> </v>
      </c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>
      <c r="A606" s="58" t="s">
        <v>63</v>
      </c>
      <c r="B606" s="58">
        <v>217</v>
      </c>
      <c r="C606" s="58" t="s">
        <v>21</v>
      </c>
      <c r="D606" s="58">
        <v>27</v>
      </c>
      <c r="E606" s="58" t="s">
        <v>107</v>
      </c>
      <c r="F606" s="58"/>
      <c r="G606" s="59">
        <f>IF(ISERROR('1. Production by country {year}'!G606/'2. Crop area by country {year}'!G606)," ",'1. Production by country {year}'!G606/'2. Crop area by country {year}'!G606)</f>
        <v>2.2089561289148953</v>
      </c>
      <c r="H606" s="59">
        <f>IF(ISERROR('1. Production by country {year}'!H606/'2. Crop area by country {year}'!H606)," ",'1. Production by country {year}'!H606/'2. Crop area by country {year}'!H606)</f>
        <v>2.4829606483741822</v>
      </c>
      <c r="I606" s="59">
        <f>IF(ISERROR('1. Production by country {year}'!I606/'2. Crop area by country {year}'!I606)," ",'1. Production by country {year}'!I606/'2. Crop area by country {year}'!I606)</f>
        <v>2.2836089583206198</v>
      </c>
      <c r="J606" s="59">
        <f>IF(ISERROR('1. Production by country {year}'!J606/'2. Crop area by country {year}'!J606)," ",'1. Production by country {year}'!J606/'2. Crop area by country {year}'!J606)</f>
        <v>2.1930558591188682</v>
      </c>
      <c r="K606" s="59">
        <f>IF(ISERROR('1. Production by country {year}'!K606/'2. Crop area by country {year}'!K606)," ",'1. Production by country {year}'!K606/'2. Crop area by country {year}'!K606)</f>
        <v>2.2895406475911817</v>
      </c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>
      <c r="A607" s="58" t="s">
        <v>63</v>
      </c>
      <c r="B607" s="58">
        <v>217</v>
      </c>
      <c r="C607" s="58" t="s">
        <v>22</v>
      </c>
      <c r="D607" s="58">
        <v>83</v>
      </c>
      <c r="E607" s="58" t="s">
        <v>107</v>
      </c>
      <c r="F607" s="58"/>
      <c r="G607" s="59">
        <f>IF(ISERROR('1. Production by country {year}'!G607/'2. Crop area by country {year}'!G607)," ",'1. Production by country {year}'!G607/'2. Crop area by country {year}'!G607)</f>
        <v>0.98224603825397128</v>
      </c>
      <c r="H607" s="59">
        <f>IF(ISERROR('1. Production by country {year}'!H607/'2. Crop area by country {year}'!H607)," ",'1. Production by country {year}'!H607/'2. Crop area by country {year}'!H607)</f>
        <v>1.0264508762810041</v>
      </c>
      <c r="I607" s="59">
        <f>IF(ISERROR('1. Production by country {year}'!I607/'2. Crop area by country {year}'!I607)," ",'1. Production by country {year}'!I607/'2. Crop area by country {year}'!I607)</f>
        <v>0.97644076295897331</v>
      </c>
      <c r="J607" s="59">
        <f>IF(ISERROR('1. Production by country {year}'!J607/'2. Crop area by country {year}'!J607)," ",'1. Production by country {year}'!J607/'2. Crop area by country {year}'!J607)</f>
        <v>0.98257078721799951</v>
      </c>
      <c r="K607" s="59">
        <f>IF(ISERROR('1. Production by country {year}'!K607/'2. Crop area by country {year}'!K607)," ",'1. Production by country {year}'!K607/'2. Crop area by country {year}'!K607)</f>
        <v>0.99182758628604484</v>
      </c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>
      <c r="A608" s="58" t="s">
        <v>63</v>
      </c>
      <c r="B608" s="58">
        <v>217</v>
      </c>
      <c r="C608" s="58" t="s">
        <v>23</v>
      </c>
      <c r="D608" s="58">
        <v>122</v>
      </c>
      <c r="E608" s="58" t="s">
        <v>107</v>
      </c>
      <c r="F608" s="58"/>
      <c r="G608" s="59">
        <f>IF(ISERROR('1. Production by country {year}'!G608/'2. Crop area by country {year}'!G608)," ",'1. Production by country {year}'!G608/'2. Crop area by country {year}'!G608)</f>
        <v>3.0252206809583857</v>
      </c>
      <c r="H608" s="59">
        <f>IF(ISERROR('1. Production by country {year}'!H608/'2. Crop area by country {year}'!H608)," ",'1. Production by country {year}'!H608/'2. Crop area by country {year}'!H608)</f>
        <v>7.4020270270270272</v>
      </c>
      <c r="I608" s="59">
        <f>IF(ISERROR('1. Production by country {year}'!I608/'2. Crop area by country {year}'!I608)," ",'1. Production by country {year}'!I608/'2. Crop area by country {year}'!I608)</f>
        <v>8.75</v>
      </c>
      <c r="J608" s="59">
        <f>IF(ISERROR('1. Production by country {year}'!J608/'2. Crop area by country {year}'!J608)," ",'1. Production by country {year}'!J608/'2. Crop area by country {year}'!J608)</f>
        <v>7.3684210526315788</v>
      </c>
      <c r="K608" s="59">
        <f>IF(ISERROR('1. Production by country {year}'!K608/'2. Crop area by country {year}'!K608)," ",'1. Production by country {year}'!K608/'2. Crop area by country {year}'!K608)</f>
        <v>5.9012219959266803</v>
      </c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>
      <c r="A609" s="58" t="s">
        <v>63</v>
      </c>
      <c r="B609" s="58">
        <v>217</v>
      </c>
      <c r="C609" s="58" t="s">
        <v>24</v>
      </c>
      <c r="D609" s="58">
        <v>15</v>
      </c>
      <c r="E609" s="58" t="s">
        <v>107</v>
      </c>
      <c r="F609" s="58"/>
      <c r="G609" s="59" t="str">
        <f>IF(ISERROR('1. Production by country {year}'!G609/'2. Crop area by country {year}'!G609)," ",'1. Production by country {year}'!G609/'2. Crop area by country {year}'!G609)</f>
        <v xml:space="preserve"> </v>
      </c>
      <c r="H609" s="59" t="str">
        <f>IF(ISERROR('1. Production by country {year}'!H609/'2. Crop area by country {year}'!H609)," ",'1. Production by country {year}'!H609/'2. Crop area by country {year}'!H609)</f>
        <v xml:space="preserve"> </v>
      </c>
      <c r="I609" s="59" t="str">
        <f>IF(ISERROR('1. Production by country {year}'!I609/'2. Crop area by country {year}'!I609)," ",'1. Production by country {year}'!I609/'2. Crop area by country {year}'!I609)</f>
        <v xml:space="preserve"> </v>
      </c>
      <c r="J609" s="59" t="str">
        <f>IF(ISERROR('1. Production by country {year}'!J609/'2. Crop area by country {year}'!J609)," ",'1. Production by country {year}'!J609/'2. Crop area by country {year}'!J609)</f>
        <v xml:space="preserve"> </v>
      </c>
      <c r="K609" s="59" t="str">
        <f>IF(ISERROR('1. Production by country {year}'!K609/'2. Crop area by country {year}'!K609)," ",'1. Production by country {year}'!K609/'2. Crop area by country {year}'!K609)</f>
        <v xml:space="preserve"> </v>
      </c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>
      <c r="A610" s="58" t="s">
        <v>63</v>
      </c>
      <c r="B610" s="58">
        <v>217</v>
      </c>
      <c r="C610" s="58" t="s">
        <v>25</v>
      </c>
      <c r="D610" s="58">
        <v>137</v>
      </c>
      <c r="E610" s="58" t="s">
        <v>107</v>
      </c>
      <c r="F610" s="58"/>
      <c r="G610" s="59">
        <f>IF(ISERROR('1. Production by country {year}'!G610/'2. Crop area by country {year}'!G610)," ",'1. Production by country {year}'!G610/'2. Crop area by country {year}'!G610)</f>
        <v>10.151326512918329</v>
      </c>
      <c r="H610" s="59">
        <f>IF(ISERROR('1. Production by country {year}'!H610/'2. Crop area by country {year}'!H610)," ",'1. Production by country {year}'!H610/'2. Crop area by country {year}'!H610)</f>
        <v>10.308651196759952</v>
      </c>
      <c r="I610" s="59">
        <f>IF(ISERROR('1. Production by country {year}'!I610/'2. Crop area by country {year}'!I610)," ",'1. Production by country {year}'!I610/'2. Crop area by country {year}'!I610)</f>
        <v>10.573691142011732</v>
      </c>
      <c r="J610" s="59">
        <f>IF(ISERROR('1. Production by country {year}'!J610/'2. Crop area by country {year}'!J610)," ",'1. Production by country {year}'!J610/'2. Crop area by country {year}'!J610)</f>
        <v>10.203677940353401</v>
      </c>
      <c r="K610" s="59">
        <f>IF(ISERROR('1. Production by country {year}'!K610/'2. Crop area by country {year}'!K610)," ",'1. Production by country {year}'!K610/'2. Crop area by country {year}'!K610)</f>
        <v>10.308059669007777</v>
      </c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>
      <c r="A611" s="58" t="s">
        <v>64</v>
      </c>
      <c r="B611" s="58">
        <v>226</v>
      </c>
      <c r="C611" s="58" t="s">
        <v>7</v>
      </c>
      <c r="D611" s="58">
        <v>486</v>
      </c>
      <c r="E611" s="58" t="s">
        <v>107</v>
      </c>
      <c r="F611" s="58"/>
      <c r="G611" s="59">
        <f>IF(ISERROR('1. Production by country {year}'!G611/'2. Crop area by country {year}'!G611)," ",'1. Production by country {year}'!G611/'2. Crop area by country {year}'!G611)</f>
        <v>4.5555555555555554</v>
      </c>
      <c r="H611" s="59">
        <f>IF(ISERROR('1. Production by country {year}'!H611/'2. Crop area by country {year}'!H611)," ",'1. Production by country {year}'!H611/'2. Crop area by country {year}'!H611)</f>
        <v>4.5555555555555554</v>
      </c>
      <c r="I611" s="59">
        <f>IF(ISERROR('1. Production by country {year}'!I611/'2. Crop area by country {year}'!I611)," ",'1. Production by country {year}'!I611/'2. Crop area by country {year}'!I611)</f>
        <v>4.5555555555555554</v>
      </c>
      <c r="J611" s="59">
        <f>IF(ISERROR('1. Production by country {year}'!J611/'2. Crop area by country {year}'!J611)," ",'1. Production by country {year}'!J611/'2. Crop area by country {year}'!J611)</f>
        <v>4.5555555555555554</v>
      </c>
      <c r="K611" s="59">
        <f>IF(ISERROR('1. Production by country {year}'!K611/'2. Crop area by country {year}'!K611)," ",'1. Production by country {year}'!K611/'2. Crop area by country {year}'!K611)</f>
        <v>4.5555555555555554</v>
      </c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>
      <c r="A612" s="58" t="s">
        <v>64</v>
      </c>
      <c r="B612" s="58">
        <v>226</v>
      </c>
      <c r="C612" s="58" t="s">
        <v>10</v>
      </c>
      <c r="D612" s="58">
        <v>176</v>
      </c>
      <c r="E612" s="58" t="s">
        <v>107</v>
      </c>
      <c r="F612" s="58"/>
      <c r="G612" s="59">
        <f>IF(ISERROR('1. Production by country {year}'!G612/'2. Crop area by country {year}'!G612)," ",'1. Production by country {year}'!G612/'2. Crop area by country {year}'!G612)</f>
        <v>0.57729468599033817</v>
      </c>
      <c r="H612" s="59">
        <f>IF(ISERROR('1. Production by country {year}'!H612/'2. Crop area by country {year}'!H612)," ",'1. Production by country {year}'!H612/'2. Crop area by country {year}'!H612)</f>
        <v>0.49941107184923439</v>
      </c>
      <c r="I612" s="59">
        <f>IF(ISERROR('1. Production by country {year}'!I612/'2. Crop area by country {year}'!I612)," ",'1. Production by country {year}'!I612/'2. Crop area by country {year}'!I612)</f>
        <v>0.5</v>
      </c>
      <c r="J612" s="59">
        <f>IF(ISERROR('1. Production by country {year}'!J612/'2. Crop area by country {year}'!J612)," ",'1. Production by country {year}'!J612/'2. Crop area by country {year}'!J612)</f>
        <v>0.49107142857142855</v>
      </c>
      <c r="K612" s="59">
        <f>IF(ISERROR('1. Production by country {year}'!K612/'2. Crop area by country {year}'!K612)," ",'1. Production by country {year}'!K612/'2. Crop area by country {year}'!K612)</f>
        <v>0.51611966308451929</v>
      </c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>
      <c r="A613" s="58" t="s">
        <v>64</v>
      </c>
      <c r="B613" s="58">
        <v>226</v>
      </c>
      <c r="C613" s="58" t="s">
        <v>12</v>
      </c>
      <c r="D613" s="58">
        <v>125</v>
      </c>
      <c r="E613" s="58" t="s">
        <v>107</v>
      </c>
      <c r="F613" s="58"/>
      <c r="G613" s="59">
        <f>IF(ISERROR('1. Production by country {year}'!G613/'2. Crop area by country {year}'!G613)," ",'1. Production by country {year}'!G613/'2. Crop area by country {year}'!G613)</f>
        <v>14.408268733850129</v>
      </c>
      <c r="H613" s="59">
        <f>IF(ISERROR('1. Production by country {year}'!H613/'2. Crop area by country {year}'!H613)," ",'1. Production by country {year}'!H613/'2. Crop area by country {year}'!H613)</f>
        <v>12.997361477572559</v>
      </c>
      <c r="I613" s="59">
        <f>IF(ISERROR('1. Production by country {year}'!I613/'2. Crop area by country {year}'!I613)," ",'1. Production by country {year}'!I613/'2. Crop area by country {year}'!I613)</f>
        <v>12.883419689119171</v>
      </c>
      <c r="J613" s="59">
        <f>IF(ISERROR('1. Production by country {year}'!J613/'2. Crop area by country {year}'!J613)," ",'1. Production by country {year}'!J613/'2. Crop area by country {year}'!J613)</f>
        <v>12.743718592964823</v>
      </c>
      <c r="K613" s="59">
        <f>IF(ISERROR('1. Production by country {year}'!K613/'2. Crop area by country {year}'!K613)," ",'1. Production by country {year}'!K613/'2. Crop area by country {year}'!K613)</f>
        <v>13.256129032258064</v>
      </c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>
      <c r="A614" s="58" t="s">
        <v>64</v>
      </c>
      <c r="B614" s="58">
        <v>226</v>
      </c>
      <c r="C614" s="58" t="s">
        <v>13</v>
      </c>
      <c r="D614" s="58">
        <v>191</v>
      </c>
      <c r="E614" s="58" t="s">
        <v>107</v>
      </c>
      <c r="F614" s="58"/>
      <c r="G614" s="59">
        <f>IF(ISERROR('1. Production by country {year}'!G614/'2. Crop area by country {year}'!G614)," ",'1. Production by country {year}'!G614/'2. Crop area by country {year}'!G614)</f>
        <v>0.52380952380952384</v>
      </c>
      <c r="H614" s="59">
        <f>IF(ISERROR('1. Production by country {year}'!H614/'2. Crop area by country {year}'!H614)," ",'1. Production by country {year}'!H614/'2. Crop area by country {year}'!H614)</f>
        <v>0.52380952380952384</v>
      </c>
      <c r="I614" s="59">
        <f>IF(ISERROR('1. Production by country {year}'!I614/'2. Crop area by country {year}'!I614)," ",'1. Production by country {year}'!I614/'2. Crop area by country {year}'!I614)</f>
        <v>0.52380952380952384</v>
      </c>
      <c r="J614" s="59">
        <f>IF(ISERROR('1. Production by country {year}'!J614/'2. Crop area by country {year}'!J614)," ",'1. Production by country {year}'!J614/'2. Crop area by country {year}'!J614)</f>
        <v>0.52380952380952384</v>
      </c>
      <c r="K614" s="59">
        <f>IF(ISERROR('1. Production by country {year}'!K614/'2. Crop area by country {year}'!K614)," ",'1. Production by country {year}'!K614/'2. Crop area by country {year}'!K614)</f>
        <v>0.52380952380952384</v>
      </c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>
      <c r="A615" s="58" t="s">
        <v>64</v>
      </c>
      <c r="B615" s="58">
        <v>226</v>
      </c>
      <c r="C615" s="58" t="s">
        <v>14</v>
      </c>
      <c r="D615" s="58">
        <v>195</v>
      </c>
      <c r="E615" s="58" t="s">
        <v>107</v>
      </c>
      <c r="F615" s="58"/>
      <c r="G615" s="59">
        <f>IF(ISERROR('1. Production by country {year}'!G615/'2. Crop area by country {year}'!G615)," ",'1. Production by country {year}'!G615/'2. Crop area by country {year}'!G615)</f>
        <v>1</v>
      </c>
      <c r="H615" s="59">
        <f>IF(ISERROR('1. Production by country {year}'!H615/'2. Crop area by country {year}'!H615)," ",'1. Production by country {year}'!H615/'2. Crop area by country {year}'!H615)</f>
        <v>1</v>
      </c>
      <c r="I615" s="59">
        <f>IF(ISERROR('1. Production by country {year}'!I615/'2. Crop area by country {year}'!I615)," ",'1. Production by country {year}'!I615/'2. Crop area by country {year}'!I615)</f>
        <v>1.0416666666666667</v>
      </c>
      <c r="J615" s="59">
        <f>IF(ISERROR('1. Production by country {year}'!J615/'2. Crop area by country {year}'!J615)," ",'1. Production by country {year}'!J615/'2. Crop area by country {year}'!J615)</f>
        <v>1.0675675675675675</v>
      </c>
      <c r="K615" s="59">
        <f>IF(ISERROR('1. Production by country {year}'!K615/'2. Crop area by country {year}'!K615)," ",'1. Production by country {year}'!K615/'2. Crop area by country {year}'!K615)</f>
        <v>1.0277777777777777</v>
      </c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>
      <c r="A616" s="58" t="s">
        <v>64</v>
      </c>
      <c r="B616" s="58">
        <v>226</v>
      </c>
      <c r="C616" s="58" t="s">
        <v>15</v>
      </c>
      <c r="D616" s="58">
        <v>242</v>
      </c>
      <c r="E616" s="58" t="s">
        <v>107</v>
      </c>
      <c r="F616" s="58"/>
      <c r="G616" s="59">
        <f>IF(ISERROR('1. Production by country {year}'!G616/'2. Crop area by country {year}'!G616)," ",'1. Production by country {year}'!G616/'2. Crop area by country {year}'!G616)</f>
        <v>0.70666666666666667</v>
      </c>
      <c r="H616" s="59">
        <f>IF(ISERROR('1. Production by country {year}'!H616/'2. Crop area by country {year}'!H616)," ",'1. Production by country {year}'!H616/'2. Crop area by country {year}'!H616)</f>
        <v>0.66956521739130437</v>
      </c>
      <c r="I616" s="59">
        <f>IF(ISERROR('1. Production by country {year}'!I616/'2. Crop area by country {year}'!I616)," ",'1. Production by country {year}'!I616/'2. Crop area by country {year}'!I616)</f>
        <v>0.7021276595744681</v>
      </c>
      <c r="J616" s="59">
        <f>IF(ISERROR('1. Production by country {year}'!J616/'2. Crop area by country {year}'!J616)," ",'1. Production by country {year}'!J616/'2. Crop area by country {year}'!J616)</f>
        <v>0.70901639344262291</v>
      </c>
      <c r="K616" s="59">
        <f>IF(ISERROR('1. Production by country {year}'!K616/'2. Crop area by country {year}'!K616)," ",'1. Production by country {year}'!K616/'2. Crop area by country {year}'!K616)</f>
        <v>0.69700214132762317</v>
      </c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>
      <c r="A617" s="58" t="s">
        <v>64</v>
      </c>
      <c r="B617" s="58">
        <v>226</v>
      </c>
      <c r="C617" s="58" t="s">
        <v>16</v>
      </c>
      <c r="D617" s="58">
        <v>201</v>
      </c>
      <c r="E617" s="58" t="s">
        <v>107</v>
      </c>
      <c r="F617" s="58"/>
      <c r="G617" s="59" t="str">
        <f>IF(ISERROR('1. Production by country {year}'!G617/'2. Crop area by country {year}'!G617)," ",'1. Production by country {year}'!G617/'2. Crop area by country {year}'!G617)</f>
        <v xml:space="preserve"> </v>
      </c>
      <c r="H617" s="59" t="str">
        <f>IF(ISERROR('1. Production by country {year}'!H617/'2. Crop area by country {year}'!H617)," ",'1. Production by country {year}'!H617/'2. Crop area by country {year}'!H617)</f>
        <v xml:space="preserve"> </v>
      </c>
      <c r="I617" s="59" t="str">
        <f>IF(ISERROR('1. Production by country {year}'!I617/'2. Crop area by country {year}'!I617)," ",'1. Production by country {year}'!I617/'2. Crop area by country {year}'!I617)</f>
        <v xml:space="preserve"> </v>
      </c>
      <c r="J617" s="59" t="str">
        <f>IF(ISERROR('1. Production by country {year}'!J617/'2. Crop area by country {year}'!J617)," ",'1. Production by country {year}'!J617/'2. Crop area by country {year}'!J617)</f>
        <v xml:space="preserve"> </v>
      </c>
      <c r="K617" s="59" t="str">
        <f>IF(ISERROR('1. Production by country {year}'!K617/'2. Crop area by country {year}'!K617)," ",'1. Production by country {year}'!K617/'2. Crop area by country {year}'!K617)</f>
        <v xml:space="preserve"> </v>
      </c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>
      <c r="A618" s="58" t="s">
        <v>64</v>
      </c>
      <c r="B618" s="58">
        <v>226</v>
      </c>
      <c r="C618" s="58" t="s">
        <v>17</v>
      </c>
      <c r="D618" s="58">
        <v>56</v>
      </c>
      <c r="E618" s="58" t="s">
        <v>107</v>
      </c>
      <c r="F618" s="58"/>
      <c r="G618" s="59">
        <f>IF(ISERROR('1. Production by country {year}'!G618/'2. Crop area by country {year}'!G618)," ",'1. Production by country {year}'!G618/'2. Crop area by country {year}'!G618)</f>
        <v>1.5</v>
      </c>
      <c r="H618" s="59">
        <f>IF(ISERROR('1. Production by country {year}'!H618/'2. Crop area by country {year}'!H618)," ",'1. Production by country {year}'!H618/'2. Crop area by country {year}'!H618)</f>
        <v>1.5360195360195361</v>
      </c>
      <c r="I618" s="59">
        <f>IF(ISERROR('1. Production by country {year}'!I618/'2. Crop area by country {year}'!I618)," ",'1. Production by country {year}'!I618/'2. Crop area by country {year}'!I618)</f>
        <v>1.4952606635071091</v>
      </c>
      <c r="J618" s="59">
        <f>IF(ISERROR('1. Production by country {year}'!J618/'2. Crop area by country {year}'!J618)," ",'1. Production by country {year}'!J618/'2. Crop area by country {year}'!J618)</f>
        <v>1.468677494199536</v>
      </c>
      <c r="K618" s="59">
        <f>IF(ISERROR('1. Production by country {year}'!K618/'2. Crop area by country {year}'!K618)," ",'1. Production by country {year}'!K618/'2. Crop area by country {year}'!K618)</f>
        <v>1.4995461422087746</v>
      </c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>
      <c r="A619" s="58" t="s">
        <v>64</v>
      </c>
      <c r="B619" s="58">
        <v>226</v>
      </c>
      <c r="C619" s="58" t="s">
        <v>18</v>
      </c>
      <c r="D619" s="58">
        <v>79</v>
      </c>
      <c r="E619" s="58" t="s">
        <v>107</v>
      </c>
      <c r="F619" s="58"/>
      <c r="G619" s="59">
        <f>IF(ISERROR('1. Production by country {year}'!G619/'2. Crop area by country {year}'!G619)," ",'1. Production by country {year}'!G619/'2. Crop area by country {year}'!G619)</f>
        <v>1.6</v>
      </c>
      <c r="H619" s="59">
        <f>IF(ISERROR('1. Production by country {year}'!H619/'2. Crop area by country {year}'!H619)," ",'1. Production by country {year}'!H619/'2. Crop area by country {year}'!H619)</f>
        <v>1.6013986013986015</v>
      </c>
      <c r="I619" s="59">
        <f>IF(ISERROR('1. Production by country {year}'!I619/'2. Crop area by country {year}'!I619)," ",'1. Production by country {year}'!I619/'2. Crop area by country {year}'!I619)</f>
        <v>1.6750572082379862</v>
      </c>
      <c r="J619" s="59">
        <f>IF(ISERROR('1. Production by country {year}'!J619/'2. Crop area by country {year}'!J619)," ",'1. Production by country {year}'!J619/'2. Crop area by country {year}'!J619)</f>
        <v>1.7477678571428572</v>
      </c>
      <c r="K619" s="59">
        <f>IF(ISERROR('1. Production by country {year}'!K619/'2. Crop area by country {year}'!K619)," ",'1. Production by country {year}'!K619/'2. Crop area by country {year}'!K619)</f>
        <v>1.6574394463667821</v>
      </c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>
      <c r="A620" s="58" t="s">
        <v>64</v>
      </c>
      <c r="B620" s="58">
        <v>226</v>
      </c>
      <c r="C620" s="58" t="s">
        <v>19</v>
      </c>
      <c r="D620" s="58">
        <v>197</v>
      </c>
      <c r="E620" s="58" t="s">
        <v>107</v>
      </c>
      <c r="F620" s="58"/>
      <c r="G620" s="59">
        <f>IF(ISERROR('1. Production by country {year}'!G620/'2. Crop area by country {year}'!G620)," ",'1. Production by country {year}'!G620/'2. Crop area by country {year}'!G620)</f>
        <v>1</v>
      </c>
      <c r="H620" s="59">
        <f>IF(ISERROR('1. Production by country {year}'!H620/'2. Crop area by country {year}'!H620)," ",'1. Production by country {year}'!H620/'2. Crop area by country {year}'!H620)</f>
        <v>1.0232558139534884</v>
      </c>
      <c r="I620" s="59">
        <f>IF(ISERROR('1. Production by country {year}'!I620/'2. Crop area by country {year}'!I620)," ",'1. Production by country {year}'!I620/'2. Crop area by country {year}'!I620)</f>
        <v>1.0229885057471264</v>
      </c>
      <c r="J620" s="59">
        <f>IF(ISERROR('1. Production by country {year}'!J620/'2. Crop area by country {year}'!J620)," ",'1. Production by country {year}'!J620/'2. Crop area by country {year}'!J620)</f>
        <v>1.0227272727272727</v>
      </c>
      <c r="K620" s="59">
        <f>IF(ISERROR('1. Production by country {year}'!K620/'2. Crop area by country {year}'!K620)," ",'1. Production by country {year}'!K620/'2. Crop area by country {year}'!K620)</f>
        <v>1.0173410404624277</v>
      </c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>
      <c r="A621" s="58" t="s">
        <v>64</v>
      </c>
      <c r="B621" s="58">
        <v>226</v>
      </c>
      <c r="C621" s="58" t="s">
        <v>20</v>
      </c>
      <c r="D621" s="58">
        <v>489</v>
      </c>
      <c r="E621" s="58" t="s">
        <v>107</v>
      </c>
      <c r="F621" s="58"/>
      <c r="G621" s="59">
        <f>IF(ISERROR('1. Production by country {year}'!G621/'2. Crop area by country {year}'!G621)," ",'1. Production by country {year}'!G621/'2. Crop area by country {year}'!G621)</f>
        <v>5.4</v>
      </c>
      <c r="H621" s="59">
        <f>IF(ISERROR('1. Production by country {year}'!H621/'2. Crop area by country {year}'!H621)," ",'1. Production by country {year}'!H621/'2. Crop area by country {year}'!H621)</f>
        <v>5.3989266547406078</v>
      </c>
      <c r="I621" s="59">
        <f>IF(ISERROR('1. Production by country {year}'!I621/'2. Crop area by country {year}'!I621)," ",'1. Production by country {year}'!I621/'2. Crop area by country {year}'!I621)</f>
        <v>5.5011918951132301</v>
      </c>
      <c r="J621" s="59">
        <f>IF(ISERROR('1. Production by country {year}'!J621/'2. Crop area by country {year}'!J621)," ",'1. Production by country {year}'!J621/'2. Crop area by country {year}'!J621)</f>
        <v>5.5779761904761909</v>
      </c>
      <c r="K621" s="59">
        <f>IF(ISERROR('1. Production by country {year}'!K621/'2. Crop area by country {year}'!K621)," ",'1. Production by country {year}'!K621/'2. Crop area by country {year}'!K621)</f>
        <v>5.4695976154992545</v>
      </c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>
      <c r="A622" s="58" t="s">
        <v>64</v>
      </c>
      <c r="B622" s="58">
        <v>226</v>
      </c>
      <c r="C622" s="58" t="s">
        <v>21</v>
      </c>
      <c r="D622" s="58">
        <v>27</v>
      </c>
      <c r="E622" s="58" t="s">
        <v>107</v>
      </c>
      <c r="F622" s="58"/>
      <c r="G622" s="59">
        <f>IF(ISERROR('1. Production by country {year}'!G622/'2. Crop area by country {year}'!G622)," ",'1. Production by country {year}'!G622/'2. Crop area by country {year}'!G622)</f>
        <v>1.5</v>
      </c>
      <c r="H622" s="59">
        <f>IF(ISERROR('1. Production by country {year}'!H622/'2. Crop area by country {year}'!H622)," ",'1. Production by country {year}'!H622/'2. Crop area by country {year}'!H622)</f>
        <v>1.3628318584070795</v>
      </c>
      <c r="I622" s="59">
        <f>IF(ISERROR('1. Production by country {year}'!I622/'2. Crop area by country {year}'!I622)," ",'1. Production by country {year}'!I622/'2. Crop area by country {year}'!I622)</f>
        <v>1.3613445378151261</v>
      </c>
      <c r="J622" s="59">
        <f>IF(ISERROR('1. Production by country {year}'!J622/'2. Crop area by country {year}'!J622)," ",'1. Production by country {year}'!J622/'2. Crop area by country {year}'!J622)</f>
        <v>1.3359375</v>
      </c>
      <c r="K622" s="59">
        <f>IF(ISERROR('1. Production by country {year}'!K622/'2. Crop area by country {year}'!K622)," ",'1. Production by country {year}'!K622/'2. Crop area by country {year}'!K622)</f>
        <v>1.3852813852813852</v>
      </c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>
      <c r="A623" s="58" t="s">
        <v>64</v>
      </c>
      <c r="B623" s="58">
        <v>226</v>
      </c>
      <c r="C623" s="58" t="s">
        <v>22</v>
      </c>
      <c r="D623" s="58">
        <v>83</v>
      </c>
      <c r="E623" s="58" t="s">
        <v>107</v>
      </c>
      <c r="F623" s="58"/>
      <c r="G623" s="59">
        <f>IF(ISERROR('1. Production by country {year}'!G623/'2. Crop area by country {year}'!G623)," ",'1. Production by country {year}'!G623/'2. Crop area by country {year}'!G623)</f>
        <v>1.5272108843537415</v>
      </c>
      <c r="H623" s="59">
        <f>IF(ISERROR('1. Production by country {year}'!H623/'2. Crop area by country {year}'!H623)," ",'1. Production by country {year}'!H623/'2. Crop area by country {year}'!H623)</f>
        <v>1.4285714285714286</v>
      </c>
      <c r="I623" s="59">
        <f>IF(ISERROR('1. Production by country {year}'!I623/'2. Crop area by country {year}'!I623)," ",'1. Production by country {year}'!I623/'2. Crop area by country {year}'!I623)</f>
        <v>1.4522292993630572</v>
      </c>
      <c r="J623" s="59">
        <f>IF(ISERROR('1. Production by country {year}'!J623/'2. Crop area by country {year}'!J623)," ",'1. Production by country {year}'!J623/'2. Crop area by country {year}'!J623)</f>
        <v>1.485981308411215</v>
      </c>
      <c r="K623" s="59">
        <f>IF(ISERROR('1. Production by country {year}'!K623/'2. Crop area by country {year}'!K623)," ",'1. Production by country {year}'!K623/'2. Crop area by country {year}'!K623)</f>
        <v>1.4729183508488277</v>
      </c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>
      <c r="A624" s="58" t="s">
        <v>64</v>
      </c>
      <c r="B624" s="58">
        <v>226</v>
      </c>
      <c r="C624" s="58" t="s">
        <v>23</v>
      </c>
      <c r="D624" s="58">
        <v>122</v>
      </c>
      <c r="E624" s="58" t="s">
        <v>107</v>
      </c>
      <c r="F624" s="58"/>
      <c r="G624" s="59">
        <f>IF(ISERROR('1. Production by country {year}'!G624/'2. Crop area by country {year}'!G624)," ",'1. Production by country {year}'!G624/'2. Crop area by country {year}'!G624)</f>
        <v>4.4135593220338984</v>
      </c>
      <c r="H624" s="59">
        <f>IF(ISERROR('1. Production by country {year}'!H624/'2. Crop area by country {year}'!H624)," ",'1. Production by country {year}'!H624/'2. Crop area by country {year}'!H624)</f>
        <v>4.5</v>
      </c>
      <c r="I624" s="59">
        <f>IF(ISERROR('1. Production by country {year}'!I624/'2. Crop area by country {year}'!I624)," ",'1. Production by country {year}'!I624/'2. Crop area by country {year}'!I624)</f>
        <v>4.5017301038062287</v>
      </c>
      <c r="J624" s="59">
        <f>IF(ISERROR('1. Production by country {year}'!J624/'2. Crop area by country {year}'!J624)," ",'1. Production by country {year}'!J624/'2. Crop area by country {year}'!J624)</f>
        <v>4.5191986644407347</v>
      </c>
      <c r="K624" s="59">
        <f>IF(ISERROR('1. Production by country {year}'!K624/'2. Crop area by country {year}'!K624)," ",'1. Production by country {year}'!K624/'2. Crop area by country {year}'!K624)</f>
        <v>4.4836239897915782</v>
      </c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>
      <c r="A625" s="58" t="s">
        <v>64</v>
      </c>
      <c r="B625" s="58">
        <v>226</v>
      </c>
      <c r="C625" s="58" t="s">
        <v>24</v>
      </c>
      <c r="D625" s="58">
        <v>15</v>
      </c>
      <c r="E625" s="58" t="s">
        <v>107</v>
      </c>
      <c r="F625" s="58"/>
      <c r="G625" s="59">
        <f>IF(ISERROR('1. Production by country {year}'!G625/'2. Crop area by country {year}'!G625)," ",'1. Production by country {year}'!G625/'2. Crop area by country {year}'!G625)</f>
        <v>1.6666666666666667</v>
      </c>
      <c r="H625" s="59">
        <f>IF(ISERROR('1. Production by country {year}'!H625/'2. Crop area by country {year}'!H625)," ",'1. Production by country {year}'!H625/'2. Crop area by country {year}'!H625)</f>
        <v>1.8</v>
      </c>
      <c r="I625" s="59">
        <f>IF(ISERROR('1. Production by country {year}'!I625/'2. Crop area by country {year}'!I625)," ",'1. Production by country {year}'!I625/'2. Crop area by country {year}'!I625)</f>
        <v>1.7272727272727273</v>
      </c>
      <c r="J625" s="59">
        <f>IF(ISERROR('1. Production by country {year}'!J625/'2. Crop area by country {year}'!J625)," ",'1. Production by country {year}'!J625/'2. Crop area by country {year}'!J625)</f>
        <v>1.7272727272727273</v>
      </c>
      <c r="K625" s="59">
        <f>IF(ISERROR('1. Production by country {year}'!K625/'2. Crop area by country {year}'!K625)," ",'1. Production by country {year}'!K625/'2. Crop area by country {year}'!K625)</f>
        <v>1.7317073170731707</v>
      </c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>
      <c r="A626" s="58" t="s">
        <v>64</v>
      </c>
      <c r="B626" s="58">
        <v>226</v>
      </c>
      <c r="C626" s="58" t="s">
        <v>25</v>
      </c>
      <c r="D626" s="58">
        <v>137</v>
      </c>
      <c r="E626" s="58" t="s">
        <v>107</v>
      </c>
      <c r="F626" s="58"/>
      <c r="G626" s="59" t="str">
        <f>IF(ISERROR('1. Production by country {year}'!G626/'2. Crop area by country {year}'!G626)," ",'1. Production by country {year}'!G626/'2. Crop area by country {year}'!G626)</f>
        <v xml:space="preserve"> </v>
      </c>
      <c r="H626" s="59" t="str">
        <f>IF(ISERROR('1. Production by country {year}'!H626/'2. Crop area by country {year}'!H626)," ",'1. Production by country {year}'!H626/'2. Crop area by country {year}'!H626)</f>
        <v xml:space="preserve"> </v>
      </c>
      <c r="I626" s="59" t="str">
        <f>IF(ISERROR('1. Production by country {year}'!I626/'2. Crop area by country {year}'!I626)," ",'1. Production by country {year}'!I626/'2. Crop area by country {year}'!I626)</f>
        <v xml:space="preserve"> </v>
      </c>
      <c r="J626" s="59" t="str">
        <f>IF(ISERROR('1. Production by country {year}'!J626/'2. Crop area by country {year}'!J626)," ",'1. Production by country {year}'!J626/'2. Crop area by country {year}'!J626)</f>
        <v xml:space="preserve"> </v>
      </c>
      <c r="K626" s="59" t="str">
        <f>IF(ISERROR('1. Production by country {year}'!K626/'2. Crop area by country {year}'!K626)," ",'1. Production by country {year}'!K626/'2. Crop area by country {year}'!K626)</f>
        <v xml:space="preserve"> </v>
      </c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>
      <c r="A627" s="58" t="s">
        <v>65</v>
      </c>
      <c r="B627" s="58">
        <v>215</v>
      </c>
      <c r="C627" s="58" t="s">
        <v>7</v>
      </c>
      <c r="D627" s="58">
        <v>486</v>
      </c>
      <c r="E627" s="58" t="s">
        <v>107</v>
      </c>
      <c r="F627" s="58"/>
      <c r="G627" s="59">
        <f>IF(ISERROR('1. Production by country {year}'!G627/'2. Crop area by country {year}'!G627)," ",'1. Production by country {year}'!G627/'2. Crop area by country {year}'!G627)</f>
        <v>6.2336355732207176</v>
      </c>
      <c r="H627" s="59">
        <f>IF(ISERROR('1. Production by country {year}'!H627/'2. Crop area by country {year}'!H627)," ",'1. Production by country {year}'!H627/'2. Crop area by country {year}'!H627)</f>
        <v>7.3071875000000004</v>
      </c>
      <c r="I627" s="59">
        <f>IF(ISERROR('1. Production by country {year}'!I627/'2. Crop area by country {year}'!I627)," ",'1. Production by country {year}'!I627/'2. Crop area by country {year}'!I627)</f>
        <v>7.291666666666667</v>
      </c>
      <c r="J627" s="59">
        <f>IF(ISERROR('1. Production by country {year}'!J627/'2. Crop area by country {year}'!J627)," ",'1. Production by country {year}'!J627/'2. Crop area by country {year}'!J627)</f>
        <v>7.291666666666667</v>
      </c>
      <c r="K627" s="59">
        <f>IF(ISERROR('1. Production by country {year}'!K627/'2. Crop area by country {year}'!K627)," ",'1. Production by country {year}'!K627/'2. Crop area by country {year}'!K627)</f>
        <v>7.1025232117318566</v>
      </c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>
      <c r="A628" s="58" t="s">
        <v>65</v>
      </c>
      <c r="B628" s="58">
        <v>215</v>
      </c>
      <c r="C628" s="58" t="s">
        <v>10</v>
      </c>
      <c r="D628" s="58">
        <v>176</v>
      </c>
      <c r="E628" s="58" t="s">
        <v>107</v>
      </c>
      <c r="F628" s="58"/>
      <c r="G628" s="59">
        <f>IF(ISERROR('1. Production by country {year}'!G628/'2. Crop area by country {year}'!G628)," ",'1. Production by country {year}'!G628/'2. Crop area by country {year}'!G628)</f>
        <v>0.68181818181818177</v>
      </c>
      <c r="H628" s="59">
        <f>IF(ISERROR('1. Production by country {year}'!H628/'2. Crop area by country {year}'!H628)," ",'1. Production by country {year}'!H628/'2. Crop area by country {year}'!H628)</f>
        <v>0.70833333333333337</v>
      </c>
      <c r="I628" s="59">
        <f>IF(ISERROR('1. Production by country {year}'!I628/'2. Crop area by country {year}'!I628)," ",'1. Production by country {year}'!I628/'2. Crop area by country {year}'!I628)</f>
        <v>0.70833333333333337</v>
      </c>
      <c r="J628" s="59">
        <f>IF(ISERROR('1. Production by country {year}'!J628/'2. Crop area by country {year}'!J628)," ",'1. Production by country {year}'!J628/'2. Crop area by country {year}'!J628)</f>
        <v>0.70833333333333337</v>
      </c>
      <c r="K628" s="59">
        <f>IF(ISERROR('1. Production by country {year}'!K628/'2. Crop area by country {year}'!K628)," ",'1. Production by country {year}'!K628/'2. Crop area by country {year}'!K628)</f>
        <v>0.7021276595744681</v>
      </c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>
      <c r="A629" s="58" t="s">
        <v>65</v>
      </c>
      <c r="B629" s="58">
        <v>215</v>
      </c>
      <c r="C629" s="58" t="s">
        <v>12</v>
      </c>
      <c r="D629" s="58">
        <v>125</v>
      </c>
      <c r="E629" s="58" t="s">
        <v>107</v>
      </c>
      <c r="F629" s="58"/>
      <c r="G629" s="59">
        <f>IF(ISERROR('1. Production by country {year}'!G629/'2. Crop area by country {year}'!G629)," ",'1. Production by country {year}'!G629/'2. Crop area by country {year}'!G629)</f>
        <v>8.2674029850746269</v>
      </c>
      <c r="H629" s="59">
        <f>IF(ISERROR('1. Production by country {year}'!H629/'2. Crop area by country {year}'!H629)," ",'1. Production by country {year}'!H629/'2. Crop area by country {year}'!H629)</f>
        <v>9.1914925373134331</v>
      </c>
      <c r="I629" s="59">
        <f>IF(ISERROR('1. Production by country {year}'!I629/'2. Crop area by country {year}'!I629)," ",'1. Production by country {year}'!I629/'2. Crop area by country {year}'!I629)</f>
        <v>9.7777777777777786</v>
      </c>
      <c r="J629" s="59">
        <f>IF(ISERROR('1. Production by country {year}'!J629/'2. Crop area by country {year}'!J629)," ",'1. Production by country {year}'!J629/'2. Crop area by country {year}'!J629)</f>
        <v>9.7777777777777786</v>
      </c>
      <c r="K629" s="59">
        <f>IF(ISERROR('1. Production by country {year}'!K629/'2. Crop area by country {year}'!K629)," ",'1. Production by country {year}'!K629/'2. Crop area by country {year}'!K629)</f>
        <v>9.2555613382899633</v>
      </c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>
      <c r="A630" s="58" t="s">
        <v>65</v>
      </c>
      <c r="B630" s="58">
        <v>215</v>
      </c>
      <c r="C630" s="58" t="s">
        <v>13</v>
      </c>
      <c r="D630" s="58">
        <v>191</v>
      </c>
      <c r="E630" s="58" t="s">
        <v>107</v>
      </c>
      <c r="F630" s="58"/>
      <c r="G630" s="59">
        <f>IF(ISERROR('1. Production by country {year}'!G630/'2. Crop area by country {year}'!G630)," ",'1. Production by country {year}'!G630/'2. Crop area by country {year}'!G630)</f>
        <v>0.45714285714285713</v>
      </c>
      <c r="H630" s="59">
        <f>IF(ISERROR('1. Production by country {year}'!H630/'2. Crop area by country {year}'!H630)," ",'1. Production by country {year}'!H630/'2. Crop area by country {year}'!H630)</f>
        <v>0.4420289855072464</v>
      </c>
      <c r="I630" s="59">
        <f>IF(ISERROR('1. Production by country {year}'!I630/'2. Crop area by country {year}'!I630)," ",'1. Production by country {year}'!I630/'2. Crop area by country {year}'!I630)</f>
        <v>0.44285714285714284</v>
      </c>
      <c r="J630" s="59">
        <f>IF(ISERROR('1. Production by country {year}'!J630/'2. Crop area by country {year}'!J630)," ",'1. Production by country {year}'!J630/'2. Crop area by country {year}'!J630)</f>
        <v>0.44285714285714284</v>
      </c>
      <c r="K630" s="59">
        <f>IF(ISERROR('1. Production by country {year}'!K630/'2. Crop area by country {year}'!K630)," ",'1. Production by country {year}'!K630/'2. Crop area by country {year}'!K630)</f>
        <v>0.44623655913978494</v>
      </c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>
      <c r="A631" s="58" t="s">
        <v>65</v>
      </c>
      <c r="B631" s="58">
        <v>215</v>
      </c>
      <c r="C631" s="58" t="s">
        <v>14</v>
      </c>
      <c r="D631" s="58">
        <v>195</v>
      </c>
      <c r="E631" s="58" t="s">
        <v>107</v>
      </c>
      <c r="F631" s="58"/>
      <c r="G631" s="59">
        <f>IF(ISERROR('1. Production by country {year}'!G631/'2. Crop area by country {year}'!G631)," ",'1. Production by country {year}'!G631/'2. Crop area by country {year}'!G631)</f>
        <v>0.53523936170212771</v>
      </c>
      <c r="H631" s="59">
        <f>IF(ISERROR('1. Production by country {year}'!H631/'2. Crop area by country {year}'!H631)," ",'1. Production by country {year}'!H631/'2. Crop area by country {year}'!H631)</f>
        <v>0.46666666666666667</v>
      </c>
      <c r="I631" s="59">
        <f>IF(ISERROR('1. Production by country {year}'!I631/'2. Crop area by country {year}'!I631)," ",'1. Production by country {year}'!I631/'2. Crop area by country {year}'!I631)</f>
        <v>0.33333333333333331</v>
      </c>
      <c r="J631" s="59">
        <f>IF(ISERROR('1. Production by country {year}'!J631/'2. Crop area by country {year}'!J631)," ",'1. Production by country {year}'!J631/'2. Crop area by country {year}'!J631)</f>
        <v>0.33333333333333331</v>
      </c>
      <c r="K631" s="59">
        <f>IF(ISERROR('1. Production by country {year}'!K631/'2. Crop area by country {year}'!K631)," ",'1. Production by country {year}'!K631/'2. Crop area by country {year}'!K631)</f>
        <v>0.41722185209860091</v>
      </c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>
      <c r="A632" s="58" t="s">
        <v>65</v>
      </c>
      <c r="B632" s="58">
        <v>215</v>
      </c>
      <c r="C632" s="58" t="s">
        <v>15</v>
      </c>
      <c r="D632" s="58">
        <v>242</v>
      </c>
      <c r="E632" s="58" t="s">
        <v>107</v>
      </c>
      <c r="F632" s="58"/>
      <c r="G632" s="59">
        <f>IF(ISERROR('1. Production by country {year}'!G632/'2. Crop area by country {year}'!G632)," ",'1. Production by country {year}'!G632/'2. Crop area by country {year}'!G632)</f>
        <v>0.71794683865923969</v>
      </c>
      <c r="H632" s="59">
        <f>IF(ISERROR('1. Production by country {year}'!H632/'2. Crop area by country {year}'!H632)," ",'1. Production by country {year}'!H632/'2. Crop area by country {year}'!H632)</f>
        <v>0.70731707317073167</v>
      </c>
      <c r="I632" s="59">
        <f>IF(ISERROR('1. Production by country {year}'!I632/'2. Crop area by country {year}'!I632)," ",'1. Production by country {year}'!I632/'2. Crop area by country {year}'!I632)</f>
        <v>0.72289156626506024</v>
      </c>
      <c r="J632" s="59">
        <f>IF(ISERROR('1. Production by country {year}'!J632/'2. Crop area by country {year}'!J632)," ",'1. Production by country {year}'!J632/'2. Crop area by country {year}'!J632)</f>
        <v>0.72289156626506024</v>
      </c>
      <c r="K632" s="59">
        <f>IF(ISERROR('1. Production by country {year}'!K632/'2. Crop area by country {year}'!K632)," ",'1. Production by country {year}'!K632/'2. Crop area by country {year}'!K632)</f>
        <v>0.7177927873305362</v>
      </c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>
      <c r="A633" s="58" t="s">
        <v>65</v>
      </c>
      <c r="B633" s="58">
        <v>215</v>
      </c>
      <c r="C633" s="58" t="s">
        <v>16</v>
      </c>
      <c r="D633" s="58">
        <v>201</v>
      </c>
      <c r="E633" s="58" t="s">
        <v>107</v>
      </c>
      <c r="F633" s="58"/>
      <c r="G633" s="59" t="str">
        <f>IF(ISERROR('1. Production by country {year}'!G633/'2. Crop area by country {year}'!G633)," ",'1. Production by country {year}'!G633/'2. Crop area by country {year}'!G633)</f>
        <v xml:space="preserve"> </v>
      </c>
      <c r="H633" s="59" t="str">
        <f>IF(ISERROR('1. Production by country {year}'!H633/'2. Crop area by country {year}'!H633)," ",'1. Production by country {year}'!H633/'2. Crop area by country {year}'!H633)</f>
        <v xml:space="preserve"> </v>
      </c>
      <c r="I633" s="59" t="str">
        <f>IF(ISERROR('1. Production by country {year}'!I633/'2. Crop area by country {year}'!I633)," ",'1. Production by country {year}'!I633/'2. Crop area by country {year}'!I633)</f>
        <v xml:space="preserve"> </v>
      </c>
      <c r="J633" s="59" t="str">
        <f>IF(ISERROR('1. Production by country {year}'!J633/'2. Crop area by country {year}'!J633)," ",'1. Production by country {year}'!J633/'2. Crop area by country {year}'!J633)</f>
        <v xml:space="preserve"> </v>
      </c>
      <c r="K633" s="59" t="str">
        <f>IF(ISERROR('1. Production by country {year}'!K633/'2. Crop area by country {year}'!K633)," ",'1. Production by country {year}'!K633/'2. Crop area by country {year}'!K633)</f>
        <v xml:space="preserve"> </v>
      </c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>
      <c r="A634" s="58" t="s">
        <v>65</v>
      </c>
      <c r="B634" s="58">
        <v>215</v>
      </c>
      <c r="C634" s="58" t="s">
        <v>17</v>
      </c>
      <c r="D634" s="58">
        <v>56</v>
      </c>
      <c r="E634" s="58" t="s">
        <v>107</v>
      </c>
      <c r="F634" s="58"/>
      <c r="G634" s="59">
        <f>IF(ISERROR('1. Production by country {year}'!G634/'2. Crop area by country {year}'!G634)," ",'1. Production by country {year}'!G634/'2. Crop area by country {year}'!G634)</f>
        <v>1.0070813194022363</v>
      </c>
      <c r="H634" s="59">
        <f>IF(ISERROR('1. Production by country {year}'!H634/'2. Crop area by country {year}'!H634)," ",'1. Production by country {year}'!H634/'2. Crop area by country {year}'!H634)</f>
        <v>1.1410066666666667</v>
      </c>
      <c r="I634" s="59">
        <f>IF(ISERROR('1. Production by country {year}'!I634/'2. Crop area by country {year}'!I634)," ",'1. Production by country {year}'!I634/'2. Crop area by country {year}'!I634)</f>
        <v>1.1803225806451614</v>
      </c>
      <c r="J634" s="59">
        <f>IF(ISERROR('1. Production by country {year}'!J634/'2. Crop area by country {year}'!J634)," ",'1. Production by country {year}'!J634/'2. Crop area by country {year}'!J634)</f>
        <v>1.1803225806451614</v>
      </c>
      <c r="K634" s="59">
        <f>IF(ISERROR('1. Production by country {year}'!K634/'2. Crop area by country {year}'!K634)," ",'1. Production by country {year}'!K634/'2. Crop area by country {year}'!K634)</f>
        <v>1.1269774216687964</v>
      </c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>
      <c r="A635" s="58" t="s">
        <v>65</v>
      </c>
      <c r="B635" s="58">
        <v>215</v>
      </c>
      <c r="C635" s="58" t="s">
        <v>18</v>
      </c>
      <c r="D635" s="58">
        <v>79</v>
      </c>
      <c r="E635" s="58" t="s">
        <v>107</v>
      </c>
      <c r="F635" s="58"/>
      <c r="G635" s="59">
        <f>IF(ISERROR('1. Production by country {year}'!G635/'2. Crop area by country {year}'!G635)," ",'1. Production by country {year}'!G635/'2. Crop area by country {year}'!G635)</f>
        <v>0.77251218306377567</v>
      </c>
      <c r="H635" s="59">
        <f>IF(ISERROR('1. Production by country {year}'!H635/'2. Crop area by country {year}'!H635)," ",'1. Production by country {year}'!H635/'2. Crop area by country {year}'!H635)</f>
        <v>0.86001886792452831</v>
      </c>
      <c r="I635" s="59">
        <f>IF(ISERROR('1. Production by country {year}'!I635/'2. Crop area by country {year}'!I635)," ",'1. Production by country {year}'!I635/'2. Crop area by country {year}'!I635)</f>
        <v>0.82641509433962268</v>
      </c>
      <c r="J635" s="59">
        <f>IF(ISERROR('1. Production by country {year}'!J635/'2. Crop area by country {year}'!J635)," ",'1. Production by country {year}'!J635/'2. Crop area by country {year}'!J635)</f>
        <v>0.82641509433962268</v>
      </c>
      <c r="K635" s="59">
        <f>IF(ISERROR('1. Production by country {year}'!K635/'2. Crop area by country {year}'!K635)," ",'1. Production by country {year}'!K635/'2. Crop area by country {year}'!K635)</f>
        <v>0.82051698232206127</v>
      </c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>
      <c r="A636" s="58" t="s">
        <v>65</v>
      </c>
      <c r="B636" s="58">
        <v>215</v>
      </c>
      <c r="C636" s="58" t="s">
        <v>19</v>
      </c>
      <c r="D636" s="58">
        <v>197</v>
      </c>
      <c r="E636" s="58" t="s">
        <v>107</v>
      </c>
      <c r="F636" s="58"/>
      <c r="G636" s="59">
        <f>IF(ISERROR('1. Production by country {year}'!G636/'2. Crop area by country {year}'!G636)," ",'1. Production by country {year}'!G636/'2. Crop area by country {year}'!G636)</f>
        <v>0.73529411764705888</v>
      </c>
      <c r="H636" s="59">
        <f>IF(ISERROR('1. Production by country {year}'!H636/'2. Crop area by country {year}'!H636)," ",'1. Production by country {year}'!H636/'2. Crop area by country {year}'!H636)</f>
        <v>0.71851851851851856</v>
      </c>
      <c r="I636" s="59">
        <f>IF(ISERROR('1. Production by country {year}'!I636/'2. Crop area by country {year}'!I636)," ",'1. Production by country {year}'!I636/'2. Crop area by country {year}'!I636)</f>
        <v>0.71851851851851856</v>
      </c>
      <c r="J636" s="59">
        <f>IF(ISERROR('1. Production by country {year}'!J636/'2. Crop area by country {year}'!J636)," ",'1. Production by country {year}'!J636/'2. Crop area by country {year}'!J636)</f>
        <v>0.71851851851851856</v>
      </c>
      <c r="K636" s="59">
        <f>IF(ISERROR('1. Production by country {year}'!K636/'2. Crop area by country {year}'!K636)," ",'1. Production by country {year}'!K636/'2. Crop area by country {year}'!K636)</f>
        <v>0.722735674676525</v>
      </c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>
      <c r="A637" s="58" t="s">
        <v>65</v>
      </c>
      <c r="B637" s="58">
        <v>215</v>
      </c>
      <c r="C637" s="58" t="s">
        <v>20</v>
      </c>
      <c r="D637" s="58">
        <v>489</v>
      </c>
      <c r="E637" s="58" t="s">
        <v>107</v>
      </c>
      <c r="F637" s="58"/>
      <c r="G637" s="59">
        <f>IF(ISERROR('1. Production by country {year}'!G637/'2. Crop area by country {year}'!G637)," ",'1. Production by country {year}'!G637/'2. Crop area by country {year}'!G637)</f>
        <v>1.948051948051948</v>
      </c>
      <c r="H637" s="59">
        <f>IF(ISERROR('1. Production by country {year}'!H637/'2. Crop area by country {year}'!H637)," ",'1. Production by country {year}'!H637/'2. Crop area by country {year}'!H637)</f>
        <v>1.948051948051948</v>
      </c>
      <c r="I637" s="59">
        <f>IF(ISERROR('1. Production by country {year}'!I637/'2. Crop area by country {year}'!I637)," ",'1. Production by country {year}'!I637/'2. Crop area by country {year}'!I637)</f>
        <v>1.948051948051948</v>
      </c>
      <c r="J637" s="59">
        <f>IF(ISERROR('1. Production by country {year}'!J637/'2. Crop area by country {year}'!J637)," ",'1. Production by country {year}'!J637/'2. Crop area by country {year}'!J637)</f>
        <v>1.948051948051948</v>
      </c>
      <c r="K637" s="59">
        <f>IF(ISERROR('1. Production by country {year}'!K637/'2. Crop area by country {year}'!K637)," ",'1. Production by country {year}'!K637/'2. Crop area by country {year}'!K637)</f>
        <v>1.948051948051948</v>
      </c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>
      <c r="A638" s="58" t="s">
        <v>65</v>
      </c>
      <c r="B638" s="58">
        <v>215</v>
      </c>
      <c r="C638" s="58" t="s">
        <v>21</v>
      </c>
      <c r="D638" s="58">
        <v>27</v>
      </c>
      <c r="E638" s="58" t="s">
        <v>107</v>
      </c>
      <c r="F638" s="58"/>
      <c r="G638" s="59">
        <f>IF(ISERROR('1. Production by country {year}'!G638/'2. Crop area by country {year}'!G638)," ",'1. Production by country {year}'!G638/'2. Crop area by country {year}'!G638)</f>
        <v>1.6634026125728287</v>
      </c>
      <c r="H638" s="59">
        <f>IF(ISERROR('1. Production by country {year}'!H638/'2. Crop area by country {year}'!H638)," ",'1. Production by country {year}'!H638/'2. Crop area by country {year}'!H638)</f>
        <v>1.6082053333333333</v>
      </c>
      <c r="I638" s="59">
        <f>IF(ISERROR('1. Production by country {year}'!I638/'2. Crop area by country {year}'!I638)," ",'1. Production by country {year}'!I638/'2. Crop area by country {year}'!I638)</f>
        <v>1.8899239436619719</v>
      </c>
      <c r="J638" s="59">
        <f>IF(ISERROR('1. Production by country {year}'!J638/'2. Crop area by country {year}'!J638)," ",'1. Production by country {year}'!J638/'2. Crop area by country {year}'!J638)</f>
        <v>1.8899239436619719</v>
      </c>
      <c r="K638" s="59">
        <f>IF(ISERROR('1. Production by country {year}'!K638/'2. Crop area by country {year}'!K638)," ",'1. Production by country {year}'!K638/'2. Crop area by country {year}'!K638)</f>
        <v>1.7609873293430687</v>
      </c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>
      <c r="A639" s="58" t="s">
        <v>65</v>
      </c>
      <c r="B639" s="58">
        <v>215</v>
      </c>
      <c r="C639" s="58" t="s">
        <v>22</v>
      </c>
      <c r="D639" s="58">
        <v>83</v>
      </c>
      <c r="E639" s="58" t="s">
        <v>107</v>
      </c>
      <c r="F639" s="58"/>
      <c r="G639" s="59">
        <f>IF(ISERROR('1. Production by country {year}'!G639/'2. Crop area by country {year}'!G639)," ",'1. Production by country {year}'!G639/'2. Crop area by country {year}'!G639)</f>
        <v>0.99004178650892716</v>
      </c>
      <c r="H639" s="59">
        <f>IF(ISERROR('1. Production by country {year}'!H639/'2. Crop area by country {year}'!H639)," ",'1. Production by country {year}'!H639/'2. Crop area by country {year}'!H639)</f>
        <v>0.79958539325842692</v>
      </c>
      <c r="I639" s="59">
        <f>IF(ISERROR('1. Production by country {year}'!I639/'2. Crop area by country {year}'!I639)," ",'1. Production by country {year}'!I639/'2. Crop area by country {year}'!I639)</f>
        <v>1</v>
      </c>
      <c r="J639" s="59">
        <f>IF(ISERROR('1. Production by country {year}'!J639/'2. Crop area by country {year}'!J639)," ",'1. Production by country {year}'!J639/'2. Crop area by country {year}'!J639)</f>
        <v>1</v>
      </c>
      <c r="K639" s="59">
        <f>IF(ISERROR('1. Production by country {year}'!K639/'2. Crop area by country {year}'!K639)," ",'1. Production by country {year}'!K639/'2. Crop area by country {year}'!K639)</f>
        <v>0.94581130291676885</v>
      </c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>
      <c r="A640" s="58" t="s">
        <v>65</v>
      </c>
      <c r="B640" s="58">
        <v>215</v>
      </c>
      <c r="C640" s="58" t="s">
        <v>23</v>
      </c>
      <c r="D640" s="58">
        <v>122</v>
      </c>
      <c r="E640" s="58" t="s">
        <v>107</v>
      </c>
      <c r="F640" s="58"/>
      <c r="G640" s="59">
        <f>IF(ISERROR('1. Production by country {year}'!G640/'2. Crop area by country {year}'!G640)," ",'1. Production by country {year}'!G640/'2. Crop area by country {year}'!G640)</f>
        <v>3.0159664044680352</v>
      </c>
      <c r="H640" s="59">
        <f>IF(ISERROR('1. Production by country {year}'!H640/'2. Crop area by country {year}'!H640)," ",'1. Production by country {year}'!H640/'2. Crop area by country {year}'!H640)</f>
        <v>2.7651485148514849</v>
      </c>
      <c r="I640" s="59">
        <f>IF(ISERROR('1. Production by country {year}'!I640/'2. Crop area by country {year}'!I640)," ",'1. Production by country {year}'!I640/'2. Crop area by country {year}'!I640)</f>
        <v>2.6178217821782179</v>
      </c>
      <c r="J640" s="59">
        <f>IF(ISERROR('1. Production by country {year}'!J640/'2. Crop area by country {year}'!J640)," ",'1. Production by country {year}'!J640/'2. Crop area by country {year}'!J640)</f>
        <v>2.6178217821782179</v>
      </c>
      <c r="K640" s="59">
        <f>IF(ISERROR('1. Production by country {year}'!K640/'2. Crop area by country {year}'!K640)," ",'1. Production by country {year}'!K640/'2. Crop area by country {year}'!K640)</f>
        <v>2.7494544153297951</v>
      </c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>
      <c r="A641" s="58" t="s">
        <v>65</v>
      </c>
      <c r="B641" s="58">
        <v>215</v>
      </c>
      <c r="C641" s="58" t="s">
        <v>24</v>
      </c>
      <c r="D641" s="58">
        <v>15</v>
      </c>
      <c r="E641" s="58" t="s">
        <v>107</v>
      </c>
      <c r="F641" s="58"/>
      <c r="G641" s="59">
        <f>IF(ISERROR('1. Production by country {year}'!G641/'2. Crop area by country {year}'!G641)," ",'1. Production by country {year}'!G641/'2. Crop area by country {year}'!G641)</f>
        <v>2.8837998303647159</v>
      </c>
      <c r="H641" s="59">
        <f>IF(ISERROR('1. Production by country {year}'!H641/'2. Crop area by country {year}'!H641)," ",'1. Production by country {year}'!H641/'2. Crop area by country {year}'!H641)</f>
        <v>2.75</v>
      </c>
      <c r="I641" s="59">
        <f>IF(ISERROR('1. Production by country {year}'!I641/'2. Crop area by country {year}'!I641)," ",'1. Production by country {year}'!I641/'2. Crop area by country {year}'!I641)</f>
        <v>2.76</v>
      </c>
      <c r="J641" s="59">
        <f>IF(ISERROR('1. Production by country {year}'!J641/'2. Crop area by country {year}'!J641)," ",'1. Production by country {year}'!J641/'2. Crop area by country {year}'!J641)</f>
        <v>0.93913043478260871</v>
      </c>
      <c r="K641" s="59">
        <f>IF(ISERROR('1. Production by country {year}'!K641/'2. Crop area by country {year}'!K641)," ",'1. Production by country {year}'!K641/'2. Crop area by country {year}'!K641)</f>
        <v>1.9313978821502762</v>
      </c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>
      <c r="A642" s="58" t="s">
        <v>65</v>
      </c>
      <c r="B642" s="58">
        <v>215</v>
      </c>
      <c r="C642" s="58" t="s">
        <v>25</v>
      </c>
      <c r="D642" s="58">
        <v>137</v>
      </c>
      <c r="E642" s="58" t="s">
        <v>107</v>
      </c>
      <c r="F642" s="58"/>
      <c r="G642" s="59">
        <f>IF(ISERROR('1. Production by country {year}'!G642/'2. Crop area by country {year}'!G642)," ",'1. Production by country {year}'!G642/'2. Crop area by country {year}'!G642)</f>
        <v>5.6785714285714288</v>
      </c>
      <c r="H642" s="59">
        <f>IF(ISERROR('1. Production by country {year}'!H642/'2. Crop area by country {year}'!H642)," ",'1. Production by country {year}'!H642/'2. Crop area by country {year}'!H642)</f>
        <v>5.6551724137931032</v>
      </c>
      <c r="I642" s="59">
        <f>IF(ISERROR('1. Production by country {year}'!I642/'2. Crop area by country {year}'!I642)," ",'1. Production by country {year}'!I642/'2. Crop area by country {year}'!I642)</f>
        <v>5.666666666666667</v>
      </c>
      <c r="J642" s="59">
        <f>IF(ISERROR('1. Production by country {year}'!J642/'2. Crop area by country {year}'!J642)," ",'1. Production by country {year}'!J642/'2. Crop area by country {year}'!J642)</f>
        <v>5.666666666666667</v>
      </c>
      <c r="K642" s="59">
        <f>IF(ISERROR('1. Production by country {year}'!K642/'2. Crop area by country {year}'!K642)," ",'1. Production by country {year}'!K642/'2. Crop area by country {year}'!K642)</f>
        <v>5.666666666666667</v>
      </c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>
      <c r="A643" s="58" t="s">
        <v>66</v>
      </c>
      <c r="B643" s="58">
        <v>251</v>
      </c>
      <c r="C643" s="58" t="s">
        <v>7</v>
      </c>
      <c r="D643" s="58">
        <v>486</v>
      </c>
      <c r="E643" s="58" t="s">
        <v>107</v>
      </c>
      <c r="F643" s="58"/>
      <c r="G643" s="59">
        <f>IF(ISERROR('1. Production by country {year}'!G643/'2. Crop area by country {year}'!G643)," ",'1. Production by country {year}'!G643/'2. Crop area by country {year}'!G643)</f>
        <v>3.6</v>
      </c>
      <c r="H643" s="59">
        <f>IF(ISERROR('1. Production by country {year}'!H643/'2. Crop area by country {year}'!H643)," ",'1. Production by country {year}'!H643/'2. Crop area by country {year}'!H643)</f>
        <v>3.1818181818181817</v>
      </c>
      <c r="I643" s="59">
        <f>IF(ISERROR('1. Production by country {year}'!I643/'2. Crop area by country {year}'!I643)," ",'1. Production by country {year}'!I643/'2. Crop area by country {year}'!I643)</f>
        <v>3.1818181818181817</v>
      </c>
      <c r="J643" s="59">
        <f>IF(ISERROR('1. Production by country {year}'!J643/'2. Crop area by country {year}'!J643)," ",'1. Production by country {year}'!J643/'2. Crop area by country {year}'!J643)</f>
        <v>3.1818181818181817</v>
      </c>
      <c r="K643" s="59">
        <f>IF(ISERROR('1. Production by country {year}'!K643/'2. Crop area by country {year}'!K643)," ",'1. Production by country {year}'!K643/'2. Crop area by country {year}'!K643)</f>
        <v>3.2967032967032965</v>
      </c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>
      <c r="A644" s="58" t="s">
        <v>66</v>
      </c>
      <c r="B644" s="58">
        <v>251</v>
      </c>
      <c r="C644" s="58" t="s">
        <v>10</v>
      </c>
      <c r="D644" s="58">
        <v>176</v>
      </c>
      <c r="E644" s="58" t="s">
        <v>107</v>
      </c>
      <c r="F644" s="58"/>
      <c r="G644" s="59" t="str">
        <f>IF(ISERROR('1. Production by country {year}'!G644/'2. Crop area by country {year}'!G644)," ",'1. Production by country {year}'!G644/'2. Crop area by country {year}'!G644)</f>
        <v xml:space="preserve"> </v>
      </c>
      <c r="H644" s="59" t="str">
        <f>IF(ISERROR('1. Production by country {year}'!H644/'2. Crop area by country {year}'!H644)," ",'1. Production by country {year}'!H644/'2. Crop area by country {year}'!H644)</f>
        <v xml:space="preserve"> </v>
      </c>
      <c r="I644" s="59" t="str">
        <f>IF(ISERROR('1. Production by country {year}'!I644/'2. Crop area by country {year}'!I644)," ",'1. Production by country {year}'!I644/'2. Crop area by country {year}'!I644)</f>
        <v xml:space="preserve"> </v>
      </c>
      <c r="J644" s="59" t="str">
        <f>IF(ISERROR('1. Production by country {year}'!J644/'2. Crop area by country {year}'!J644)," ",'1. Production by country {year}'!J644/'2. Crop area by country {year}'!J644)</f>
        <v xml:space="preserve"> </v>
      </c>
      <c r="K644" s="59" t="str">
        <f>IF(ISERROR('1. Production by country {year}'!K644/'2. Crop area by country {year}'!K644)," ",'1. Production by country {year}'!K644/'2. Crop area by country {year}'!K644)</f>
        <v xml:space="preserve"> </v>
      </c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>
      <c r="A645" s="58" t="s">
        <v>66</v>
      </c>
      <c r="B645" s="58">
        <v>251</v>
      </c>
      <c r="C645" s="58" t="s">
        <v>12</v>
      </c>
      <c r="D645" s="58">
        <v>125</v>
      </c>
      <c r="E645" s="58" t="s">
        <v>107</v>
      </c>
      <c r="F645" s="58"/>
      <c r="G645" s="59">
        <f>IF(ISERROR('1. Production by country {year}'!G645/'2. Crop area by country {year}'!G645)," ",'1. Production by country {year}'!G645/'2. Crop area by country {year}'!G645)</f>
        <v>5.8666666666666663</v>
      </c>
      <c r="H645" s="59">
        <f>IF(ISERROR('1. Production by country {year}'!H645/'2. Crop area by country {year}'!H645)," ",'1. Production by country {year}'!H645/'2. Crop area by country {year}'!H645)</f>
        <v>5</v>
      </c>
      <c r="I645" s="59">
        <f>IF(ISERROR('1. Production by country {year}'!I645/'2. Crop area by country {year}'!I645)," ",'1. Production by country {year}'!I645/'2. Crop area by country {year}'!I645)</f>
        <v>4.5</v>
      </c>
      <c r="J645" s="59">
        <f>IF(ISERROR('1. Production by country {year}'!J645/'2. Crop area by country {year}'!J645)," ",'1. Production by country {year}'!J645/'2. Crop area by country {year}'!J645)</f>
        <v>3.770731707317073</v>
      </c>
      <c r="K645" s="59">
        <f>IF(ISERROR('1. Production by country {year}'!K645/'2. Crop area by country {year}'!K645)," ",'1. Production by country {year}'!K645/'2. Crop area by country {year}'!K645)</f>
        <v>4.7503184713375797</v>
      </c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>
      <c r="A646" s="58" t="s">
        <v>66</v>
      </c>
      <c r="B646" s="58">
        <v>251</v>
      </c>
      <c r="C646" s="58" t="s">
        <v>13</v>
      </c>
      <c r="D646" s="58">
        <v>191</v>
      </c>
      <c r="E646" s="58" t="s">
        <v>107</v>
      </c>
      <c r="F646" s="58"/>
      <c r="G646" s="59" t="str">
        <f>IF(ISERROR('1. Production by country {year}'!G646/'2. Crop area by country {year}'!G646)," ",'1. Production by country {year}'!G646/'2. Crop area by country {year}'!G646)</f>
        <v xml:space="preserve"> </v>
      </c>
      <c r="H646" s="59" t="str">
        <f>IF(ISERROR('1. Production by country {year}'!H646/'2. Crop area by country {year}'!H646)," ",'1. Production by country {year}'!H646/'2. Crop area by country {year}'!H646)</f>
        <v xml:space="preserve"> </v>
      </c>
      <c r="I646" s="59" t="str">
        <f>IF(ISERROR('1. Production by country {year}'!I646/'2. Crop area by country {year}'!I646)," ",'1. Production by country {year}'!I646/'2. Crop area by country {year}'!I646)</f>
        <v xml:space="preserve"> </v>
      </c>
      <c r="J646" s="59" t="str">
        <f>IF(ISERROR('1. Production by country {year}'!J646/'2. Crop area by country {year}'!J646)," ",'1. Production by country {year}'!J646/'2. Crop area by country {year}'!J646)</f>
        <v xml:space="preserve"> </v>
      </c>
      <c r="K646" s="59" t="str">
        <f>IF(ISERROR('1. Production by country {year}'!K646/'2. Crop area by country {year}'!K646)," ",'1. Production by country {year}'!K646/'2. Crop area by country {year}'!K646)</f>
        <v xml:space="preserve"> </v>
      </c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>
      <c r="A647" s="58" t="s">
        <v>66</v>
      </c>
      <c r="B647" s="58">
        <v>251</v>
      </c>
      <c r="C647" s="58" t="s">
        <v>14</v>
      </c>
      <c r="D647" s="58">
        <v>195</v>
      </c>
      <c r="E647" s="58" t="s">
        <v>107</v>
      </c>
      <c r="F647" s="58"/>
      <c r="G647" s="59" t="str">
        <f>IF(ISERROR('1. Production by country {year}'!G647/'2. Crop area by country {year}'!G647)," ",'1. Production by country {year}'!G647/'2. Crop area by country {year}'!G647)</f>
        <v xml:space="preserve"> </v>
      </c>
      <c r="H647" s="59" t="str">
        <f>IF(ISERROR('1. Production by country {year}'!H647/'2. Crop area by country {year}'!H647)," ",'1. Production by country {year}'!H647/'2. Crop area by country {year}'!H647)</f>
        <v xml:space="preserve"> </v>
      </c>
      <c r="I647" s="59" t="str">
        <f>IF(ISERROR('1. Production by country {year}'!I647/'2. Crop area by country {year}'!I647)," ",'1. Production by country {year}'!I647/'2. Crop area by country {year}'!I647)</f>
        <v xml:space="preserve"> </v>
      </c>
      <c r="J647" s="59" t="str">
        <f>IF(ISERROR('1. Production by country {year}'!J647/'2. Crop area by country {year}'!J647)," ",'1. Production by country {year}'!J647/'2. Crop area by country {year}'!J647)</f>
        <v xml:space="preserve"> </v>
      </c>
      <c r="K647" s="59" t="str">
        <f>IF(ISERROR('1. Production by country {year}'!K647/'2. Crop area by country {year}'!K647)," ",'1. Production by country {year}'!K647/'2. Crop area by country {year}'!K647)</f>
        <v xml:space="preserve"> </v>
      </c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>
      <c r="A648" s="58" t="s">
        <v>66</v>
      </c>
      <c r="B648" s="58">
        <v>251</v>
      </c>
      <c r="C648" s="58" t="s">
        <v>15</v>
      </c>
      <c r="D648" s="58">
        <v>242</v>
      </c>
      <c r="E648" s="58" t="s">
        <v>107</v>
      </c>
      <c r="F648" s="58"/>
      <c r="G648" s="59">
        <f>IF(ISERROR('1. Production by country {year}'!G648/'2. Crop area by country {year}'!G648)," ",'1. Production by country {year}'!G648/'2. Crop area by country {year}'!G648)</f>
        <v>0.68564829784285652</v>
      </c>
      <c r="H648" s="59">
        <f>IF(ISERROR('1. Production by country {year}'!H648/'2. Crop area by country {year}'!H648)," ",'1. Production by country {year}'!H648/'2. Crop area by country {year}'!H648)</f>
        <v>0.87147302904564317</v>
      </c>
      <c r="I648" s="59">
        <f>IF(ISERROR('1. Production by country {year}'!I648/'2. Crop area by country {year}'!I648)," ",'1. Production by country {year}'!I648/'2. Crop area by country {year}'!I648)</f>
        <v>0.68181818181818177</v>
      </c>
      <c r="J648" s="59">
        <f>IF(ISERROR('1. Production by country {year}'!J648/'2. Crop area by country {year}'!J648)," ",'1. Production by country {year}'!J648/'2. Crop area by country {year}'!J648)</f>
        <v>0.58106694129763126</v>
      </c>
      <c r="K648" s="59">
        <f>IF(ISERROR('1. Production by country {year}'!K648/'2. Crop area by country {year}'!K648)," ",'1. Production by country {year}'!K648/'2. Crop area by country {year}'!K648)</f>
        <v>0.69744215255301678</v>
      </c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>
      <c r="A649" s="58" t="s">
        <v>66</v>
      </c>
      <c r="B649" s="58">
        <v>251</v>
      </c>
      <c r="C649" s="58" t="s">
        <v>16</v>
      </c>
      <c r="D649" s="58">
        <v>201</v>
      </c>
      <c r="E649" s="58" t="s">
        <v>107</v>
      </c>
      <c r="F649" s="58"/>
      <c r="G649" s="59" t="str">
        <f>IF(ISERROR('1. Production by country {year}'!G649/'2. Crop area by country {year}'!G649)," ",'1. Production by country {year}'!G649/'2. Crop area by country {year}'!G649)</f>
        <v xml:space="preserve"> </v>
      </c>
      <c r="H649" s="59" t="str">
        <f>IF(ISERROR('1. Production by country {year}'!H649/'2. Crop area by country {year}'!H649)," ",'1. Production by country {year}'!H649/'2. Crop area by country {year}'!H649)</f>
        <v xml:space="preserve"> </v>
      </c>
      <c r="I649" s="59" t="str">
        <f>IF(ISERROR('1. Production by country {year}'!I649/'2. Crop area by country {year}'!I649)," ",'1. Production by country {year}'!I649/'2. Crop area by country {year}'!I649)</f>
        <v xml:space="preserve"> </v>
      </c>
      <c r="J649" s="59" t="str">
        <f>IF(ISERROR('1. Production by country {year}'!J649/'2. Crop area by country {year}'!J649)," ",'1. Production by country {year}'!J649/'2. Crop area by country {year}'!J649)</f>
        <v xml:space="preserve"> </v>
      </c>
      <c r="K649" s="59" t="str">
        <f>IF(ISERROR('1. Production by country {year}'!K649/'2. Crop area by country {year}'!K649)," ",'1. Production by country {year}'!K649/'2. Crop area by country {year}'!K649)</f>
        <v xml:space="preserve"> </v>
      </c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>
      <c r="A650" s="58" t="s">
        <v>66</v>
      </c>
      <c r="B650" s="58">
        <v>251</v>
      </c>
      <c r="C650" s="58" t="s">
        <v>17</v>
      </c>
      <c r="D650" s="58">
        <v>56</v>
      </c>
      <c r="E650" s="58" t="s">
        <v>107</v>
      </c>
      <c r="F650" s="58"/>
      <c r="G650" s="59">
        <f>IF(ISERROR('1. Production by country {year}'!G650/'2. Crop area by country {year}'!G650)," ",'1. Production by country {year}'!G650/'2. Crop area by country {year}'!G650)</f>
        <v>1.8594407425853097</v>
      </c>
      <c r="H650" s="59">
        <f>IF(ISERROR('1. Production by country {year}'!H650/'2. Crop area by country {year}'!H650)," ",'1. Production by country {year}'!H650/'2. Crop area by country {year}'!H650)</f>
        <v>1.8992</v>
      </c>
      <c r="I650" s="59">
        <f>IF(ISERROR('1. Production by country {year}'!I650/'2. Crop area by country {year}'!I650)," ",'1. Production by country {year}'!I650/'2. Crop area by country {year}'!I650)</f>
        <v>1.8974416666666667</v>
      </c>
      <c r="J650" s="59">
        <f>IF(ISERROR('1. Production by country {year}'!J650/'2. Crop area by country {year}'!J650)," ",'1. Production by country {year}'!J650/'2. Crop area by country {year}'!J650)</f>
        <v>2.1772240545791353</v>
      </c>
      <c r="K650" s="59">
        <f>IF(ISERROR('1. Production by country {year}'!K650/'2. Crop area by country {year}'!K650)," ",'1. Production by country {year}'!K650/'2. Crop area by country {year}'!K650)</f>
        <v>1.9625959007962852</v>
      </c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>
      <c r="A651" s="58" t="s">
        <v>66</v>
      </c>
      <c r="B651" s="58">
        <v>251</v>
      </c>
      <c r="C651" s="58" t="s">
        <v>18</v>
      </c>
      <c r="D651" s="58">
        <v>79</v>
      </c>
      <c r="E651" s="58" t="s">
        <v>107</v>
      </c>
      <c r="F651" s="58"/>
      <c r="G651" s="59">
        <f>IF(ISERROR('1. Production by country {year}'!G651/'2. Crop area by country {year}'!G651)," ",'1. Production by country {year}'!G651/'2. Crop area by country {year}'!G651)</f>
        <v>0.75447589900535572</v>
      </c>
      <c r="H651" s="59">
        <f>IF(ISERROR('1. Production by country {year}'!H651/'2. Crop area by country {year}'!H651)," ",'1. Production by country {year}'!H651/'2. Crop area by country {year}'!H651)</f>
        <v>0.7501401869158878</v>
      </c>
      <c r="I651" s="59">
        <f>IF(ISERROR('1. Production by country {year}'!I651/'2. Crop area by country {year}'!I651)," ",'1. Production by country {year}'!I651/'2. Crop area by country {year}'!I651)</f>
        <v>0.74851724137931031</v>
      </c>
      <c r="J651" s="59">
        <f>IF(ISERROR('1. Production by country {year}'!J651/'2. Crop area by country {year}'!J651)," ",'1. Production by country {year}'!J651/'2. Crop area by country {year}'!J651)</f>
        <v>0.9583975723759881</v>
      </c>
      <c r="K651" s="59">
        <f>IF(ISERROR('1. Production by country {year}'!K651/'2. Crop area by country {year}'!K651)," ",'1. Production by country {year}'!K651/'2. Crop area by country {year}'!K651)</f>
        <v>0.79996306406653084</v>
      </c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>
      <c r="A652" s="58" t="s">
        <v>66</v>
      </c>
      <c r="B652" s="58">
        <v>251</v>
      </c>
      <c r="C652" s="58" t="s">
        <v>19</v>
      </c>
      <c r="D652" s="58">
        <v>197</v>
      </c>
      <c r="E652" s="58" t="s">
        <v>107</v>
      </c>
      <c r="F652" s="58"/>
      <c r="G652" s="59" t="str">
        <f>IF(ISERROR('1. Production by country {year}'!G652/'2. Crop area by country {year}'!G652)," ",'1. Production by country {year}'!G652/'2. Crop area by country {year}'!G652)</f>
        <v xml:space="preserve"> </v>
      </c>
      <c r="H652" s="59" t="str">
        <f>IF(ISERROR('1. Production by country {year}'!H652/'2. Crop area by country {year}'!H652)," ",'1. Production by country {year}'!H652/'2. Crop area by country {year}'!H652)</f>
        <v xml:space="preserve"> </v>
      </c>
      <c r="I652" s="59" t="str">
        <f>IF(ISERROR('1. Production by country {year}'!I652/'2. Crop area by country {year}'!I652)," ",'1. Production by country {year}'!I652/'2. Crop area by country {year}'!I652)</f>
        <v xml:space="preserve"> </v>
      </c>
      <c r="J652" s="59" t="str">
        <f>IF(ISERROR('1. Production by country {year}'!J652/'2. Crop area by country {year}'!J652)," ",'1. Production by country {year}'!J652/'2. Crop area by country {year}'!J652)</f>
        <v xml:space="preserve"> </v>
      </c>
      <c r="K652" s="59" t="str">
        <f>IF(ISERROR('1. Production by country {year}'!K652/'2. Crop area by country {year}'!K652)," ",'1. Production by country {year}'!K652/'2. Crop area by country {year}'!K652)</f>
        <v xml:space="preserve"> </v>
      </c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>
      <c r="A653" s="58" t="s">
        <v>66</v>
      </c>
      <c r="B653" s="58">
        <v>251</v>
      </c>
      <c r="C653" s="58" t="s">
        <v>20</v>
      </c>
      <c r="D653" s="58">
        <v>489</v>
      </c>
      <c r="E653" s="58" t="s">
        <v>107</v>
      </c>
      <c r="F653" s="58"/>
      <c r="G653" s="59" t="str">
        <f>IF(ISERROR('1. Production by country {year}'!G653/'2. Crop area by country {year}'!G653)," ",'1. Production by country {year}'!G653/'2. Crop area by country {year}'!G653)</f>
        <v xml:space="preserve"> </v>
      </c>
      <c r="H653" s="59" t="str">
        <f>IF(ISERROR('1. Production by country {year}'!H653/'2. Crop area by country {year}'!H653)," ",'1. Production by country {year}'!H653/'2. Crop area by country {year}'!H653)</f>
        <v xml:space="preserve"> </v>
      </c>
      <c r="I653" s="59" t="str">
        <f>IF(ISERROR('1. Production by country {year}'!I653/'2. Crop area by country {year}'!I653)," ",'1. Production by country {year}'!I653/'2. Crop area by country {year}'!I653)</f>
        <v xml:space="preserve"> </v>
      </c>
      <c r="J653" s="59" t="str">
        <f>IF(ISERROR('1. Production by country {year}'!J653/'2. Crop area by country {year}'!J653)," ",'1. Production by country {year}'!J653/'2. Crop area by country {year}'!J653)</f>
        <v xml:space="preserve"> </v>
      </c>
      <c r="K653" s="59" t="str">
        <f>IF(ISERROR('1. Production by country {year}'!K653/'2. Crop area by country {year}'!K653)," ",'1. Production by country {year}'!K653/'2. Crop area by country {year}'!K653)</f>
        <v xml:space="preserve"> </v>
      </c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>
      <c r="A654" s="58" t="s">
        <v>66</v>
      </c>
      <c r="B654" s="58">
        <v>251</v>
      </c>
      <c r="C654" s="58" t="s">
        <v>21</v>
      </c>
      <c r="D654" s="58">
        <v>27</v>
      </c>
      <c r="E654" s="58" t="s">
        <v>107</v>
      </c>
      <c r="F654" s="58"/>
      <c r="G654" s="59">
        <f>IF(ISERROR('1. Production by country {year}'!G654/'2. Crop area by country {year}'!G654)," ",'1. Production by country {year}'!G654/'2. Crop area by country {year}'!G654)</f>
        <v>1.2863618827160495</v>
      </c>
      <c r="H654" s="59">
        <f>IF(ISERROR('1. Production by country {year}'!H654/'2. Crop area by country {year}'!H654)," ",'1. Production by country {year}'!H654/'2. Crop area by country {year}'!H654)</f>
        <v>0.97255885220782834</v>
      </c>
      <c r="I654" s="59">
        <f>IF(ISERROR('1. Production by country {year}'!I654/'2. Crop area by country {year}'!I654)," ",'1. Production by country {year}'!I654/'2. Crop area by country {year}'!I654)</f>
        <v>1.3083571428571428</v>
      </c>
      <c r="J654" s="59">
        <f>IF(ISERROR('1. Production by country {year}'!J654/'2. Crop area by country {year}'!J654)," ",'1. Production by country {year}'!J654/'2. Crop area by country {year}'!J654)</f>
        <v>1.3832555997005815</v>
      </c>
      <c r="K654" s="59">
        <f>IF(ISERROR('1. Production by country {year}'!K654/'2. Crop area by country {year}'!K654)," ",'1. Production by country {year}'!K654/'2. Crop area by country {year}'!K654)</f>
        <v>1.2415274633198439</v>
      </c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>
      <c r="A655" s="58" t="s">
        <v>66</v>
      </c>
      <c r="B655" s="58">
        <v>251</v>
      </c>
      <c r="C655" s="58" t="s">
        <v>22</v>
      </c>
      <c r="D655" s="58">
        <v>83</v>
      </c>
      <c r="E655" s="58" t="s">
        <v>107</v>
      </c>
      <c r="F655" s="58"/>
      <c r="G655" s="59">
        <f>IF(ISERROR('1. Production by country {year}'!G655/'2. Crop area by country {year}'!G655)," ",'1. Production by country {year}'!G655/'2. Crop area by country {year}'!G655)</f>
        <v>0.85879491533201779</v>
      </c>
      <c r="H655" s="59">
        <f>IF(ISERROR('1. Production by country {year}'!H655/'2. Crop area by country {year}'!H655)," ",'1. Production by country {year}'!H655/'2. Crop area by country {year}'!H655)</f>
        <v>0.60134285714285718</v>
      </c>
      <c r="I655" s="59">
        <f>IF(ISERROR('1. Production by country {year}'!I655/'2. Crop area by country {year}'!I655)," ",'1. Production by country {year}'!I655/'2. Crop area by country {year}'!I655)</f>
        <v>0.60952380952380958</v>
      </c>
      <c r="J655" s="59">
        <f>IF(ISERROR('1. Production by country {year}'!J655/'2. Crop area by country {year}'!J655)," ",'1. Production by country {year}'!J655/'2. Crop area by country {year}'!J655)</f>
        <v>0.60718264283061907</v>
      </c>
      <c r="K655" s="59">
        <f>IF(ISERROR('1. Production by country {year}'!K655/'2. Crop area by country {year}'!K655)," ",'1. Production by country {year}'!K655/'2. Crop area by country {year}'!K655)</f>
        <v>0.6623103826493657</v>
      </c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>
      <c r="A656" s="58" t="s">
        <v>66</v>
      </c>
      <c r="B656" s="58">
        <v>251</v>
      </c>
      <c r="C656" s="58" t="s">
        <v>23</v>
      </c>
      <c r="D656" s="58">
        <v>122</v>
      </c>
      <c r="E656" s="58" t="s">
        <v>107</v>
      </c>
      <c r="F656" s="58"/>
      <c r="G656" s="59">
        <f>IF(ISERROR('1. Production by country {year}'!G656/'2. Crop area by country {year}'!G656)," ",'1. Production by country {year}'!G656/'2. Crop area by country {year}'!G656)</f>
        <v>14.872444444444444</v>
      </c>
      <c r="H656" s="59">
        <f>IF(ISERROR('1. Production by country {year}'!H656/'2. Crop area by country {year}'!H656)," ",'1. Production by country {year}'!H656/'2. Crop area by country {year}'!H656)</f>
        <v>14.469571428571429</v>
      </c>
      <c r="I656" s="59">
        <f>IF(ISERROR('1. Production by country {year}'!I656/'2. Crop area by country {year}'!I656)," ",'1. Production by country {year}'!I656/'2. Crop area by country {year}'!I656)</f>
        <v>14.705882352941176</v>
      </c>
      <c r="J656" s="59">
        <f>IF(ISERROR('1. Production by country {year}'!J656/'2. Crop area by country {year}'!J656)," ",'1. Production by country {year}'!J656/'2. Crop area by country {year}'!J656)</f>
        <v>14.592191780821917</v>
      </c>
      <c r="K656" s="59">
        <f>IF(ISERROR('1. Production by country {year}'!K656/'2. Crop area by country {year}'!K656)," ",'1. Production by country {year}'!K656/'2. Crop area by country {year}'!K656)</f>
        <v>14.638125</v>
      </c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>
      <c r="A657" s="58" t="s">
        <v>66</v>
      </c>
      <c r="B657" s="58">
        <v>251</v>
      </c>
      <c r="C657" s="58" t="s">
        <v>24</v>
      </c>
      <c r="D657" s="58">
        <v>15</v>
      </c>
      <c r="E657" s="58" t="s">
        <v>107</v>
      </c>
      <c r="F657" s="58"/>
      <c r="G657" s="59">
        <f>IF(ISERROR('1. Production by country {year}'!G657/'2. Crop area by country {year}'!G657)," ",'1. Production by country {year}'!G657/'2. Crop area by country {year}'!G657)</f>
        <v>6.2103662687786505</v>
      </c>
      <c r="H657" s="59">
        <f>IF(ISERROR('1. Production by country {year}'!H657/'2. Crop area by country {year}'!H657)," ",'1. Production by country {year}'!H657/'2. Crop area by country {year}'!H657)</f>
        <v>5.4946198830409356</v>
      </c>
      <c r="I657" s="59">
        <f>IF(ISERROR('1. Production by country {year}'!I657/'2. Crop area by country {year}'!I657)," ",'1. Production by country {year}'!I657/'2. Crop area by country {year}'!I657)</f>
        <v>6.0372628726287259</v>
      </c>
      <c r="J657" s="59">
        <f>IF(ISERROR('1. Production by country {year}'!J657/'2. Crop area by country {year}'!J657)," ",'1. Production by country {year}'!J657/'2. Crop area by country {year}'!J657)</f>
        <v>5.8498811860729418</v>
      </c>
      <c r="K657" s="59">
        <f>IF(ISERROR('1. Production by country {year}'!K657/'2. Crop area by country {year}'!K657)," ",'1. Production by country {year}'!K657/'2. Crop area by country {year}'!K657)</f>
        <v>5.9202100953925774</v>
      </c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>
      <c r="A658" s="58" t="s">
        <v>66</v>
      </c>
      <c r="B658" s="58">
        <v>251</v>
      </c>
      <c r="C658" s="58" t="s">
        <v>25</v>
      </c>
      <c r="D658" s="58">
        <v>137</v>
      </c>
      <c r="E658" s="58" t="s">
        <v>107</v>
      </c>
      <c r="F658" s="58"/>
      <c r="G658" s="59" t="str">
        <f>IF(ISERROR('1. Production by country {year}'!G658/'2. Crop area by country {year}'!G658)," ",'1. Production by country {year}'!G658/'2. Crop area by country {year}'!G658)</f>
        <v xml:space="preserve"> </v>
      </c>
      <c r="H658" s="59" t="str">
        <f>IF(ISERROR('1. Production by country {year}'!H658/'2. Crop area by country {year}'!H658)," ",'1. Production by country {year}'!H658/'2. Crop area by country {year}'!H658)</f>
        <v xml:space="preserve"> </v>
      </c>
      <c r="I658" s="59" t="str">
        <f>IF(ISERROR('1. Production by country {year}'!I658/'2. Crop area by country {year}'!I658)," ",'1. Production by country {year}'!I658/'2. Crop area by country {year}'!I658)</f>
        <v xml:space="preserve"> </v>
      </c>
      <c r="J658" s="59" t="str">
        <f>IF(ISERROR('1. Production by country {year}'!J658/'2. Crop area by country {year}'!J658)," ",'1. Production by country {year}'!J658/'2. Crop area by country {year}'!J658)</f>
        <v xml:space="preserve"> </v>
      </c>
      <c r="K658" s="59" t="str">
        <f>IF(ISERROR('1. Production by country {year}'!K658/'2. Crop area by country {year}'!K658)," ",'1. Production by country {year}'!K658/'2. Crop area by country {year}'!K658)</f>
        <v xml:space="preserve"> </v>
      </c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>
      <c r="A659" s="58" t="s">
        <v>67</v>
      </c>
      <c r="B659" s="58">
        <v>181</v>
      </c>
      <c r="C659" s="58" t="s">
        <v>7</v>
      </c>
      <c r="D659" s="58">
        <v>486</v>
      </c>
      <c r="E659" s="58" t="s">
        <v>107</v>
      </c>
      <c r="F659" s="58"/>
      <c r="G659" s="59">
        <f>IF(ISERROR('1. Production by country {year}'!G659/'2. Crop area by country {year}'!G659)," ",'1. Production by country {year}'!G659/'2. Crop area by country {year}'!G659)</f>
        <v>4.75</v>
      </c>
      <c r="H659" s="59">
        <f>IF(ISERROR('1. Production by country {year}'!H659/'2. Crop area by country {year}'!H659)," ",'1. Production by country {year}'!H659/'2. Crop area by country {year}'!H659)</f>
        <v>4.75</v>
      </c>
      <c r="I659" s="59">
        <f>IF(ISERROR('1. Production by country {year}'!I659/'2. Crop area by country {year}'!I659)," ",'1. Production by country {year}'!I659/'2. Crop area by country {year}'!I659)</f>
        <v>4.75</v>
      </c>
      <c r="J659" s="59">
        <f>IF(ISERROR('1. Production by country {year}'!J659/'2. Crop area by country {year}'!J659)," ",'1. Production by country {year}'!J659/'2. Crop area by country {year}'!J659)</f>
        <v>4.75</v>
      </c>
      <c r="K659" s="59">
        <f>IF(ISERROR('1. Production by country {year}'!K659/'2. Crop area by country {year}'!K659)," ",'1. Production by country {year}'!K659/'2. Crop area by country {year}'!K659)</f>
        <v>4.75</v>
      </c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>
      <c r="A660" s="58" t="s">
        <v>67</v>
      </c>
      <c r="B660" s="58">
        <v>181</v>
      </c>
      <c r="C660" s="58" t="s">
        <v>10</v>
      </c>
      <c r="D660" s="58">
        <v>176</v>
      </c>
      <c r="E660" s="58" t="s">
        <v>107</v>
      </c>
      <c r="F660" s="58"/>
      <c r="G660" s="59">
        <f>IF(ISERROR('1. Production by country {year}'!G660/'2. Crop area by country {year}'!G660)," ",'1. Production by country {year}'!G660/'2. Crop area by country {year}'!G660)</f>
        <v>0.4527291886195996</v>
      </c>
      <c r="H660" s="59">
        <f>IF(ISERROR('1. Production by country {year}'!H660/'2. Crop area by country {year}'!H660)," ",'1. Production by country {year}'!H660/'2. Crop area by country {year}'!H660)</f>
        <v>0.45952701986152983</v>
      </c>
      <c r="I660" s="59">
        <f>IF(ISERROR('1. Production by country {year}'!I660/'2. Crop area by country {year}'!I660)," ",'1. Production by country {year}'!I660/'2. Crop area by country {year}'!I660)</f>
        <v>0.53818827708703376</v>
      </c>
      <c r="J660" s="59">
        <f>IF(ISERROR('1. Production by country {year}'!J660/'2. Crop area by country {year}'!J660)," ",'1. Production by country {year}'!J660/'2. Crop area by country {year}'!J660)</f>
        <v>0.53818827708703376</v>
      </c>
      <c r="K660" s="59">
        <f>IF(ISERROR('1. Production by country {year}'!K660/'2. Crop area by country {year}'!K660)," ",'1. Production by country {year}'!K660/'2. Crop area by country {year}'!K660)</f>
        <v>0.49728165905059346</v>
      </c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>
      <c r="A661" s="58" t="s">
        <v>67</v>
      </c>
      <c r="B661" s="58">
        <v>181</v>
      </c>
      <c r="C661" s="58" t="s">
        <v>12</v>
      </c>
      <c r="D661" s="58">
        <v>125</v>
      </c>
      <c r="E661" s="58" t="s">
        <v>107</v>
      </c>
      <c r="F661" s="58"/>
      <c r="G661" s="59">
        <f>IF(ISERROR('1. Production by country {year}'!G661/'2. Crop area by country {year}'!G661)," ",'1. Production by country {year}'!G661/'2. Crop area by country {year}'!G661)</f>
        <v>4.3678160919540234</v>
      </c>
      <c r="H661" s="59">
        <f>IF(ISERROR('1. Production by country {year}'!H661/'2. Crop area by country {year}'!H661)," ",'1. Production by country {year}'!H661/'2. Crop area by country {year}'!H661)</f>
        <v>4.3181818181818183</v>
      </c>
      <c r="I661" s="59">
        <f>IF(ISERROR('1. Production by country {year}'!I661/'2. Crop area by country {year}'!I661)," ",'1. Production by country {year}'!I661/'2. Crop area by country {year}'!I661)</f>
        <v>4.3146067415730336</v>
      </c>
      <c r="J661" s="59">
        <f>IF(ISERROR('1. Production by country {year}'!J661/'2. Crop area by country {year}'!J661)," ",'1. Production by country {year}'!J661/'2. Crop area by country {year}'!J661)</f>
        <v>4.3146067415730336</v>
      </c>
      <c r="K661" s="59">
        <f>IF(ISERROR('1. Production by country {year}'!K661/'2. Crop area by country {year}'!K661)," ",'1. Production by country {year}'!K661/'2. Crop area by country {year}'!K661)</f>
        <v>4.3286118980169972</v>
      </c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>
      <c r="A662" s="58" t="s">
        <v>67</v>
      </c>
      <c r="B662" s="58">
        <v>181</v>
      </c>
      <c r="C662" s="58" t="s">
        <v>13</v>
      </c>
      <c r="D662" s="58">
        <v>191</v>
      </c>
      <c r="E662" s="58" t="s">
        <v>107</v>
      </c>
      <c r="F662" s="58"/>
      <c r="G662" s="59">
        <f>IF(ISERROR('1. Production by country {year}'!G662/'2. Crop area by country {year}'!G662)," ",'1. Production by country {year}'!G662/'2. Crop area by country {year}'!G662)</f>
        <v>0.7142857142857143</v>
      </c>
      <c r="H662" s="59">
        <f>IF(ISERROR('1. Production by country {year}'!H662/'2. Crop area by country {year}'!H662)," ",'1. Production by country {year}'!H662/'2. Crop area by country {year}'!H662)</f>
        <v>0.7142857142857143</v>
      </c>
      <c r="I662" s="59">
        <f>IF(ISERROR('1. Production by country {year}'!I662/'2. Crop area by country {year}'!I662)," ",'1. Production by country {year}'!I662/'2. Crop area by country {year}'!I662)</f>
        <v>0.7142857142857143</v>
      </c>
      <c r="J662" s="59">
        <f>IF(ISERROR('1. Production by country {year}'!J662/'2. Crop area by country {year}'!J662)," ",'1. Production by country {year}'!J662/'2. Crop area by country {year}'!J662)</f>
        <v>0.7142857142857143</v>
      </c>
      <c r="K662" s="59">
        <f>IF(ISERROR('1. Production by country {year}'!K662/'2. Crop area by country {year}'!K662)," ",'1. Production by country {year}'!K662/'2. Crop area by country {year}'!K662)</f>
        <v>0.7142857142857143</v>
      </c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>
      <c r="A663" s="58" t="s">
        <v>67</v>
      </c>
      <c r="B663" s="58">
        <v>181</v>
      </c>
      <c r="C663" s="58" t="s">
        <v>14</v>
      </c>
      <c r="D663" s="58">
        <v>195</v>
      </c>
      <c r="E663" s="58" t="s">
        <v>107</v>
      </c>
      <c r="F663" s="58"/>
      <c r="G663" s="59" t="str">
        <f>IF(ISERROR('1. Production by country {year}'!G663/'2. Crop area by country {year}'!G663)," ",'1. Production by country {year}'!G663/'2. Crop area by country {year}'!G663)</f>
        <v xml:space="preserve"> </v>
      </c>
      <c r="H663" s="59" t="str">
        <f>IF(ISERROR('1. Production by country {year}'!H663/'2. Crop area by country {year}'!H663)," ",'1. Production by country {year}'!H663/'2. Crop area by country {year}'!H663)</f>
        <v xml:space="preserve"> </v>
      </c>
      <c r="I663" s="59" t="str">
        <f>IF(ISERROR('1. Production by country {year}'!I663/'2. Crop area by country {year}'!I663)," ",'1. Production by country {year}'!I663/'2. Crop area by country {year}'!I663)</f>
        <v xml:space="preserve"> </v>
      </c>
      <c r="J663" s="59" t="str">
        <f>IF(ISERROR('1. Production by country {year}'!J663/'2. Crop area by country {year}'!J663)," ",'1. Production by country {year}'!J663/'2. Crop area by country {year}'!J663)</f>
        <v xml:space="preserve"> </v>
      </c>
      <c r="K663" s="59" t="str">
        <f>IF(ISERROR('1. Production by country {year}'!K663/'2. Crop area by country {year}'!K663)," ",'1. Production by country {year}'!K663/'2. Crop area by country {year}'!K663)</f>
        <v xml:space="preserve"> </v>
      </c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>
      <c r="A664" s="58" t="s">
        <v>67</v>
      </c>
      <c r="B664" s="58">
        <v>181</v>
      </c>
      <c r="C664" s="58" t="s">
        <v>15</v>
      </c>
      <c r="D664" s="58">
        <v>242</v>
      </c>
      <c r="E664" s="58" t="s">
        <v>107</v>
      </c>
      <c r="F664" s="58"/>
      <c r="G664" s="59">
        <f>IF(ISERROR('1. Production by country {year}'!G664/'2. Crop area by country {year}'!G664)," ",'1. Production by country {year}'!G664/'2. Crop area by country {year}'!G664)</f>
        <v>0.28791776342027597</v>
      </c>
      <c r="H664" s="59">
        <f>IF(ISERROR('1. Production by country {year}'!H664/'2. Crop area by country {year}'!H664)," ",'1. Production by country {year}'!H664/'2. Crop area by country {year}'!H664)</f>
        <v>0.47203114713160343</v>
      </c>
      <c r="I664" s="59">
        <f>IF(ISERROR('1. Production by country {year}'!I664/'2. Crop area by country {year}'!I664)," ",'1. Production by country {year}'!I664/'2. Crop area by country {year}'!I664)</f>
        <v>0.45438022537259176</v>
      </c>
      <c r="J664" s="59">
        <f>IF(ISERROR('1. Production by country {year}'!J664/'2. Crop area by country {year}'!J664)," ",'1. Production by country {year}'!J664/'2. Crop area by country {year}'!J664)</f>
        <v>0.52400000000000002</v>
      </c>
      <c r="K664" s="59">
        <f>IF(ISERROR('1. Production by country {year}'!K664/'2. Crop area by country {year}'!K664)," ",'1. Production by country {year}'!K664/'2. Crop area by country {year}'!K664)</f>
        <v>0.4296410471287761</v>
      </c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>
      <c r="A665" s="58" t="s">
        <v>67</v>
      </c>
      <c r="B665" s="58">
        <v>181</v>
      </c>
      <c r="C665" s="58" t="s">
        <v>16</v>
      </c>
      <c r="D665" s="58">
        <v>201</v>
      </c>
      <c r="E665" s="58" t="s">
        <v>107</v>
      </c>
      <c r="F665" s="58"/>
      <c r="G665" s="59" t="str">
        <f>IF(ISERROR('1. Production by country {year}'!G665/'2. Crop area by country {year}'!G665)," ",'1. Production by country {year}'!G665/'2. Crop area by country {year}'!G665)</f>
        <v xml:space="preserve"> </v>
      </c>
      <c r="H665" s="59" t="str">
        <f>IF(ISERROR('1. Production by country {year}'!H665/'2. Crop area by country {year}'!H665)," ",'1. Production by country {year}'!H665/'2. Crop area by country {year}'!H665)</f>
        <v xml:space="preserve"> </v>
      </c>
      <c r="I665" s="59" t="str">
        <f>IF(ISERROR('1. Production by country {year}'!I665/'2. Crop area by country {year}'!I665)," ",'1. Production by country {year}'!I665/'2. Crop area by country {year}'!I665)</f>
        <v xml:space="preserve"> </v>
      </c>
      <c r="J665" s="59" t="str">
        <f>IF(ISERROR('1. Production by country {year}'!J665/'2. Crop area by country {year}'!J665)," ",'1. Production by country {year}'!J665/'2. Crop area by country {year}'!J665)</f>
        <v xml:space="preserve"> </v>
      </c>
      <c r="K665" s="59" t="str">
        <f>IF(ISERROR('1. Production by country {year}'!K665/'2. Crop area by country {year}'!K665)," ",'1. Production by country {year}'!K665/'2. Crop area by country {year}'!K665)</f>
        <v xml:space="preserve"> </v>
      </c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>
      <c r="A666" s="58" t="s">
        <v>67</v>
      </c>
      <c r="B666" s="58">
        <v>181</v>
      </c>
      <c r="C666" s="58" t="s">
        <v>17</v>
      </c>
      <c r="D666" s="58">
        <v>56</v>
      </c>
      <c r="E666" s="58" t="s">
        <v>107</v>
      </c>
      <c r="F666" s="58"/>
      <c r="G666" s="59">
        <f>IF(ISERROR('1. Production by country {year}'!G666/'2. Crop area by country {year}'!G666)," ",'1. Production by country {year}'!G666/'2. Crop area by country {year}'!G666)</f>
        <v>0.52915397542123177</v>
      </c>
      <c r="H666" s="59">
        <f>IF(ISERROR('1. Production by country {year}'!H666/'2. Crop area by country {year}'!H666)," ",'1. Production by country {year}'!H666/'2. Crop area by country {year}'!H666)</f>
        <v>0.8668066939910648</v>
      </c>
      <c r="I666" s="59">
        <f>IF(ISERROR('1. Production by country {year}'!I666/'2. Crop area by country {year}'!I666)," ",'1. Production by country {year}'!I666/'2. Crop area by country {year}'!I666)</f>
        <v>0.65887397980356899</v>
      </c>
      <c r="J666" s="59">
        <f>IF(ISERROR('1. Production by country {year}'!J666/'2. Crop area by country {year}'!J666)," ",'1. Production by country {year}'!J666/'2. Crop area by country {year}'!J666)</f>
        <v>0.28670520231213875</v>
      </c>
      <c r="K666" s="59">
        <f>IF(ISERROR('1. Production by country {year}'!K666/'2. Crop area by country {year}'!K666)," ",'1. Production by country {year}'!K666/'2. Crop area by country {year}'!K666)</f>
        <v>0.58150766332671866</v>
      </c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>
      <c r="A667" s="58" t="s">
        <v>67</v>
      </c>
      <c r="B667" s="58">
        <v>181</v>
      </c>
      <c r="C667" s="58" t="s">
        <v>18</v>
      </c>
      <c r="D667" s="58">
        <v>79</v>
      </c>
      <c r="E667" s="58" t="s">
        <v>107</v>
      </c>
      <c r="F667" s="58"/>
      <c r="G667" s="59">
        <f>IF(ISERROR('1. Production by country {year}'!G667/'2. Crop area by country {year}'!G667)," ",'1. Production by country {year}'!G667/'2. Crop area by country {year}'!G667)</f>
        <v>0.1615366678325755</v>
      </c>
      <c r="H667" s="59">
        <f>IF(ISERROR('1. Production by country {year}'!H667/'2. Crop area by country {year}'!H667)," ",'1. Production by country {year}'!H667/'2. Crop area by country {year}'!H667)</f>
        <v>0.26866568260615836</v>
      </c>
      <c r="I667" s="59">
        <f>IF(ISERROR('1. Production by country {year}'!I667/'2. Crop area by country {year}'!I667)," ",'1. Production by country {year}'!I667/'2. Crop area by country {year}'!I667)</f>
        <v>0.19756160268467274</v>
      </c>
      <c r="J667" s="59">
        <f>IF(ISERROR('1. Production by country {year}'!J667/'2. Crop area by country {year}'!J667)," ",'1. Production by country {year}'!J667/'2. Crop area by country {year}'!J667)</f>
        <v>0.19170984455958548</v>
      </c>
      <c r="K667" s="59">
        <f>IF(ISERROR('1. Production by country {year}'!K667/'2. Crop area by country {year}'!K667)," ",'1. Production by country {year}'!K667/'2. Crop area by country {year}'!K667)</f>
        <v>0.20886595849338024</v>
      </c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>
      <c r="A668" s="58" t="s">
        <v>67</v>
      </c>
      <c r="B668" s="58">
        <v>181</v>
      </c>
      <c r="C668" s="58" t="s">
        <v>19</v>
      </c>
      <c r="D668" s="58">
        <v>197</v>
      </c>
      <c r="E668" s="58" t="s">
        <v>107</v>
      </c>
      <c r="F668" s="58"/>
      <c r="G668" s="59" t="str">
        <f>IF(ISERROR('1. Production by country {year}'!G668/'2. Crop area by country {year}'!G668)," ",'1. Production by country {year}'!G668/'2. Crop area by country {year}'!G668)</f>
        <v xml:space="preserve"> </v>
      </c>
      <c r="H668" s="59" t="str">
        <f>IF(ISERROR('1. Production by country {year}'!H668/'2. Crop area by country {year}'!H668)," ",'1. Production by country {year}'!H668/'2. Crop area by country {year}'!H668)</f>
        <v xml:space="preserve"> </v>
      </c>
      <c r="I668" s="59" t="str">
        <f>IF(ISERROR('1. Production by country {year}'!I668/'2. Crop area by country {year}'!I668)," ",'1. Production by country {year}'!I668/'2. Crop area by country {year}'!I668)</f>
        <v xml:space="preserve"> </v>
      </c>
      <c r="J668" s="59" t="str">
        <f>IF(ISERROR('1. Production by country {year}'!J668/'2. Crop area by country {year}'!J668)," ",'1. Production by country {year}'!J668/'2. Crop area by country {year}'!J668)</f>
        <v xml:space="preserve"> </v>
      </c>
      <c r="K668" s="59" t="str">
        <f>IF(ISERROR('1. Production by country {year}'!K668/'2. Crop area by country {year}'!K668)," ",'1. Production by country {year}'!K668/'2. Crop area by country {year}'!K668)</f>
        <v xml:space="preserve"> </v>
      </c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>
      <c r="A669" s="58" t="s">
        <v>67</v>
      </c>
      <c r="B669" s="58">
        <v>181</v>
      </c>
      <c r="C669" s="58" t="s">
        <v>20</v>
      </c>
      <c r="D669" s="58">
        <v>489</v>
      </c>
      <c r="E669" s="58" t="s">
        <v>107</v>
      </c>
      <c r="F669" s="58"/>
      <c r="G669" s="59" t="str">
        <f>IF(ISERROR('1. Production by country {year}'!G669/'2. Crop area by country {year}'!G669)," ",'1. Production by country {year}'!G669/'2. Crop area by country {year}'!G669)</f>
        <v xml:space="preserve"> </v>
      </c>
      <c r="H669" s="59" t="str">
        <f>IF(ISERROR('1. Production by country {year}'!H669/'2. Crop area by country {year}'!H669)," ",'1. Production by country {year}'!H669/'2. Crop area by country {year}'!H669)</f>
        <v xml:space="preserve"> </v>
      </c>
      <c r="I669" s="59" t="str">
        <f>IF(ISERROR('1. Production by country {year}'!I669/'2. Crop area by country {year}'!I669)," ",'1. Production by country {year}'!I669/'2. Crop area by country {year}'!I669)</f>
        <v xml:space="preserve"> </v>
      </c>
      <c r="J669" s="59" t="str">
        <f>IF(ISERROR('1. Production by country {year}'!J669/'2. Crop area by country {year}'!J669)," ",'1. Production by country {year}'!J669/'2. Crop area by country {year}'!J669)</f>
        <v xml:space="preserve"> </v>
      </c>
      <c r="K669" s="59" t="str">
        <f>IF(ISERROR('1. Production by country {year}'!K669/'2. Crop area by country {year}'!K669)," ",'1. Production by country {year}'!K669/'2. Crop area by country {year}'!K669)</f>
        <v xml:space="preserve"> </v>
      </c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>
      <c r="A670" s="58" t="s">
        <v>67</v>
      </c>
      <c r="B670" s="58">
        <v>181</v>
      </c>
      <c r="C670" s="58" t="s">
        <v>21</v>
      </c>
      <c r="D670" s="58">
        <v>27</v>
      </c>
      <c r="E670" s="58" t="s">
        <v>107</v>
      </c>
      <c r="F670" s="58"/>
      <c r="G670" s="59">
        <f>IF(ISERROR('1. Production by country {year}'!G670/'2. Crop area by country {year}'!G670)," ",'1. Production by country {year}'!G670/'2. Crop area by country {year}'!G670)</f>
        <v>2.4137931034482758</v>
      </c>
      <c r="H670" s="59">
        <f>IF(ISERROR('1. Production by country {year}'!H670/'2. Crop area by country {year}'!H670)," ",'1. Production by country {year}'!H670/'2. Crop area by country {year}'!H670)</f>
        <v>2.4</v>
      </c>
      <c r="I670" s="59">
        <f>IF(ISERROR('1. Production by country {year}'!I670/'2. Crop area by country {year}'!I670)," ",'1. Production by country {year}'!I670/'2. Crop area by country {year}'!I670)</f>
        <v>2.4</v>
      </c>
      <c r="J670" s="59">
        <f>IF(ISERROR('1. Production by country {year}'!J670/'2. Crop area by country {year}'!J670)," ",'1. Production by country {year}'!J670/'2. Crop area by country {year}'!J670)</f>
        <v>2.4</v>
      </c>
      <c r="K670" s="59">
        <f>IF(ISERROR('1. Production by country {year}'!K670/'2. Crop area by country {year}'!K670)," ",'1. Production by country {year}'!K670/'2. Crop area by country {year}'!K670)</f>
        <v>2.4038461538461537</v>
      </c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>
      <c r="A671" s="58" t="s">
        <v>67</v>
      </c>
      <c r="B671" s="58">
        <v>181</v>
      </c>
      <c r="C671" s="58" t="s">
        <v>22</v>
      </c>
      <c r="D671" s="58">
        <v>83</v>
      </c>
      <c r="E671" s="58" t="s">
        <v>107</v>
      </c>
      <c r="F671" s="58"/>
      <c r="G671" s="59">
        <f>IF(ISERROR('1. Production by country {year}'!G671/'2. Crop area by country {year}'!G671)," ",'1. Production by country {year}'!G671/'2. Crop area by country {year}'!G671)</f>
        <v>0.23453452713770212</v>
      </c>
      <c r="H671" s="59">
        <f>IF(ISERROR('1. Production by country {year}'!H671/'2. Crop area by country {year}'!H671)," ",'1. Production by country {year}'!H671/'2. Crop area by country {year}'!H671)</f>
        <v>0.38179130592174726</v>
      </c>
      <c r="I671" s="59">
        <f>IF(ISERROR('1. Production by country {year}'!I671/'2. Crop area by country {year}'!I671)," ",'1. Production by country {year}'!I671/'2. Crop area by country {year}'!I671)</f>
        <v>0.34247191011235956</v>
      </c>
      <c r="J671" s="59">
        <f>IF(ISERROR('1. Production by country {year}'!J671/'2. Crop area by country {year}'!J671)," ",'1. Production by country {year}'!J671/'2. Crop area by country {year}'!J671)</f>
        <v>0.25773195876288657</v>
      </c>
      <c r="K671" s="59">
        <f>IF(ISERROR('1. Production by country {year}'!K671/'2. Crop area by country {year}'!K671)," ",'1. Production by country {year}'!K671/'2. Crop area by country {year}'!K671)</f>
        <v>0.30872311350928611</v>
      </c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>
      <c r="A672" s="58" t="s">
        <v>67</v>
      </c>
      <c r="B672" s="58">
        <v>181</v>
      </c>
      <c r="C672" s="58" t="s">
        <v>23</v>
      </c>
      <c r="D672" s="58">
        <v>122</v>
      </c>
      <c r="E672" s="58" t="s">
        <v>107</v>
      </c>
      <c r="F672" s="58"/>
      <c r="G672" s="59">
        <f>IF(ISERROR('1. Production by country {year}'!G672/'2. Crop area by country {year}'!G672)," ",'1. Production by country {year}'!G672/'2. Crop area by country {year}'!G672)</f>
        <v>2.125</v>
      </c>
      <c r="H672" s="59">
        <f>IF(ISERROR('1. Production by country {year}'!H672/'2. Crop area by country {year}'!H672)," ",'1. Production by country {year}'!H672/'2. Crop area by country {year}'!H672)</f>
        <v>2.125</v>
      </c>
      <c r="I672" s="59">
        <f>IF(ISERROR('1. Production by country {year}'!I672/'2. Crop area by country {year}'!I672)," ",'1. Production by country {year}'!I672/'2. Crop area by country {year}'!I672)</f>
        <v>2.1951219512195124</v>
      </c>
      <c r="J672" s="59">
        <f>IF(ISERROR('1. Production by country {year}'!J672/'2. Crop area by country {year}'!J672)," ",'1. Production by country {year}'!J672/'2. Crop area by country {year}'!J672)</f>
        <v>2.1951219512195124</v>
      </c>
      <c r="K672" s="59">
        <f>IF(ISERROR('1. Production by country {year}'!K672/'2. Crop area by country {year}'!K672)," ",'1. Production by country {year}'!K672/'2. Crop area by country {year}'!K672)</f>
        <v>2.1604938271604937</v>
      </c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>
      <c r="A673" s="58" t="s">
        <v>67</v>
      </c>
      <c r="B673" s="58">
        <v>181</v>
      </c>
      <c r="C673" s="58" t="s">
        <v>24</v>
      </c>
      <c r="D673" s="58">
        <v>15</v>
      </c>
      <c r="E673" s="58" t="s">
        <v>107</v>
      </c>
      <c r="F673" s="58"/>
      <c r="G673" s="59">
        <f>IF(ISERROR('1. Production by country {year}'!G673/'2. Crop area by country {year}'!G673)," ",'1. Production by country {year}'!G673/'2. Crop area by country {year}'!G673)</f>
        <v>3.5</v>
      </c>
      <c r="H673" s="59">
        <f>IF(ISERROR('1. Production by country {year}'!H673/'2. Crop area by country {year}'!H673)," ",'1. Production by country {year}'!H673/'2. Crop area by country {year}'!H673)</f>
        <v>3.6000059522923764</v>
      </c>
      <c r="I673" s="59">
        <f>IF(ISERROR('1. Production by country {year}'!I673/'2. Crop area by country {year}'!I673)," ",'1. Production by country {year}'!I673/'2. Crop area by country {year}'!I673)</f>
        <v>2.9997787032007563</v>
      </c>
      <c r="J673" s="59">
        <f>IF(ISERROR('1. Production by country {year}'!J673/'2. Crop area by country {year}'!J673)," ",'1. Production by country {year}'!J673/'2. Crop area by country {year}'!J673)</f>
        <v>3.0097087378640777</v>
      </c>
      <c r="K673" s="59">
        <f>IF(ISERROR('1. Production by country {year}'!K673/'2. Crop area by country {year}'!K673)," ",'1. Production by country {year}'!K673/'2. Crop area by country {year}'!K673)</f>
        <v>3.3796130010069447</v>
      </c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>
      <c r="A674" s="58" t="s">
        <v>67</v>
      </c>
      <c r="B674" s="58">
        <v>181</v>
      </c>
      <c r="C674" s="58" t="s">
        <v>25</v>
      </c>
      <c r="D674" s="58">
        <v>137</v>
      </c>
      <c r="E674" s="58" t="s">
        <v>107</v>
      </c>
      <c r="F674" s="58"/>
      <c r="G674" s="59" t="str">
        <f>IF(ISERROR('1. Production by country {year}'!G674/'2. Crop area by country {year}'!G674)," ",'1. Production by country {year}'!G674/'2. Crop area by country {year}'!G674)</f>
        <v xml:space="preserve"> </v>
      </c>
      <c r="H674" s="59" t="str">
        <f>IF(ISERROR('1. Production by country {year}'!H674/'2. Crop area by country {year}'!H674)," ",'1. Production by country {year}'!H674/'2. Crop area by country {year}'!H674)</f>
        <v xml:space="preserve"> </v>
      </c>
      <c r="I674" s="59" t="str">
        <f>IF(ISERROR('1. Production by country {year}'!I674/'2. Crop area by country {year}'!I674)," ",'1. Production by country {year}'!I674/'2. Crop area by country {year}'!I674)</f>
        <v xml:space="preserve"> </v>
      </c>
      <c r="J674" s="59" t="str">
        <f>IF(ISERROR('1. Production by country {year}'!J674/'2. Crop area by country {year}'!J674)," ",'1. Production by country {year}'!J674/'2. Crop area by country {year}'!J674)</f>
        <v xml:space="preserve"> </v>
      </c>
      <c r="K674" s="59" t="str">
        <f>IF(ISERROR('1. Production by country {year}'!K674/'2. Crop area by country {year}'!K674)," ",'1. Production by country {year}'!K674/'2. Crop area by country {year}'!K674)</f>
        <v xml:space="preserve">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31"/>
  <sheetViews>
    <sheetView showGridLines="0" workbookViewId="0"/>
  </sheetViews>
  <sheetFormatPr defaultRowHeight="15"/>
  <cols>
    <col min="1" max="1" width="3.42578125" style="8" customWidth="1"/>
    <col min="2" max="11" width="0" style="8" hidden="1" customWidth="1"/>
    <col min="12" max="12" width="17" style="8" customWidth="1"/>
    <col min="13" max="13" width="12.7109375" style="8" customWidth="1"/>
    <col min="14" max="14" width="10.140625" style="8" customWidth="1"/>
    <col min="15" max="15" width="10" style="8" customWidth="1"/>
    <col min="16" max="28" width="9.28515625" style="8" customWidth="1"/>
    <col min="29" max="29" width="11.140625" style="8" customWidth="1"/>
    <col min="30" max="16384" width="9.140625" style="8"/>
  </cols>
  <sheetData>
    <row r="1" spans="1:29" ht="15.75" thickBot="1">
      <c r="A1" s="56" t="s">
        <v>69</v>
      </c>
      <c r="B1" s="9"/>
      <c r="C1" s="9"/>
      <c r="D1" s="9"/>
      <c r="E1" s="9"/>
      <c r="F1" s="9"/>
      <c r="G1" s="9"/>
      <c r="H1" s="9"/>
      <c r="I1" s="9"/>
      <c r="J1" s="9"/>
      <c r="K1" s="9" t="s">
        <v>69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 t="s">
        <v>143</v>
      </c>
      <c r="M2" s="11"/>
      <c r="N2" s="11"/>
      <c r="O2" s="11"/>
      <c r="P2" s="11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9" t="s">
        <v>144</v>
      </c>
      <c r="M3" s="73"/>
      <c r="N3" s="73"/>
      <c r="O3" s="73"/>
      <c r="P3" s="73"/>
      <c r="Q3" s="73"/>
      <c r="R3" s="73"/>
      <c r="S3" s="74"/>
      <c r="T3" s="74"/>
      <c r="U3" s="74"/>
      <c r="V3" s="74"/>
      <c r="W3" s="74"/>
      <c r="X3" s="74"/>
      <c r="Y3" s="74"/>
      <c r="Z3" s="74"/>
      <c r="AA3" s="74"/>
      <c r="AB3" s="74"/>
      <c r="AC3" s="75"/>
    </row>
    <row r="4" spans="1:2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4"/>
      <c r="M4" s="31" t="s">
        <v>7</v>
      </c>
      <c r="N4" s="31" t="s">
        <v>10</v>
      </c>
      <c r="O4" s="31" t="s">
        <v>12</v>
      </c>
      <c r="P4" s="31" t="s">
        <v>13</v>
      </c>
      <c r="Q4" s="31" t="s">
        <v>14</v>
      </c>
      <c r="R4" s="31" t="s">
        <v>15</v>
      </c>
      <c r="S4" s="31" t="s">
        <v>16</v>
      </c>
      <c r="T4" s="31" t="s">
        <v>17</v>
      </c>
      <c r="U4" s="31" t="s">
        <v>18</v>
      </c>
      <c r="V4" s="31" t="s">
        <v>19</v>
      </c>
      <c r="W4" s="31" t="s">
        <v>20</v>
      </c>
      <c r="X4" s="31" t="s">
        <v>21</v>
      </c>
      <c r="Y4" s="31" t="s">
        <v>22</v>
      </c>
      <c r="Z4" s="31" t="s">
        <v>23</v>
      </c>
      <c r="AA4" s="31" t="s">
        <v>24</v>
      </c>
      <c r="AB4" s="31" t="s">
        <v>25</v>
      </c>
      <c r="AC4" s="32" t="s">
        <v>26</v>
      </c>
    </row>
    <row r="5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29" t="s">
        <v>70</v>
      </c>
      <c r="M5" s="15">
        <f>'1. Production by country {year}'!M46</f>
        <v>9915808</v>
      </c>
      <c r="N5" s="15">
        <f>'1. Production by country {year}'!N46</f>
        <v>3392678.25</v>
      </c>
      <c r="O5" s="15">
        <f>'1. Production by country {year}'!O46</f>
        <v>117150896.25</v>
      </c>
      <c r="P5" s="15">
        <f>'1. Production by country {year}'!P46</f>
        <v>332409.5</v>
      </c>
      <c r="Q5" s="15">
        <f>'1. Production by country {year}'!Q46</f>
        <v>4830319.25</v>
      </c>
      <c r="R5" s="15">
        <f>'1. Production by country {year}'!R46</f>
        <v>9093863.5</v>
      </c>
      <c r="S5" s="15">
        <f>'1. Production by country {year}'!S46</f>
        <v>77852</v>
      </c>
      <c r="T5" s="15">
        <f>'1. Production by country {year}'!T46</f>
        <v>34275557</v>
      </c>
      <c r="U5" s="15">
        <f>'1. Production by country {year}'!U46</f>
        <v>17847267.25</v>
      </c>
      <c r="V5" s="15">
        <f>'1. Production by country {year}'!V46</f>
        <v>368436.5</v>
      </c>
      <c r="W5" s="15">
        <f>'1. Production by country {year}'!W46</f>
        <v>24309666</v>
      </c>
      <c r="X5" s="15">
        <f>'1. Production by country {year}'!X46</f>
        <v>14874389.25</v>
      </c>
      <c r="Y5" s="15">
        <f>'1. Production by country {year}'!Y46</f>
        <v>24267829</v>
      </c>
      <c r="Z5" s="15">
        <f>'1. Production by country {year}'!Z46</f>
        <v>13995857.25</v>
      </c>
      <c r="AA5" s="15">
        <f>'1. Production by country {year}'!AA46</f>
        <v>3954924.5</v>
      </c>
      <c r="AB5" s="15">
        <f>'1. Production by country {year}'!AB46</f>
        <v>48728566.25</v>
      </c>
      <c r="AC5" s="15">
        <f>'1. Production by country {year}'!AC46</f>
        <v>327416319.75</v>
      </c>
    </row>
    <row r="6" spans="1:2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29" t="s">
        <v>71</v>
      </c>
      <c r="M6" s="15">
        <f>'2. Crop area by country {year}'!M46</f>
        <v>1410672</v>
      </c>
      <c r="N6" s="15">
        <f>'2. Crop area by country {year}'!N46</f>
        <v>5626714.75</v>
      </c>
      <c r="O6" s="15">
        <f>'2. Crop area by country {year}'!O46</f>
        <v>11962396</v>
      </c>
      <c r="P6" s="15">
        <f>'2. Crop area by country {year}'!P46</f>
        <v>397268.25</v>
      </c>
      <c r="Q6" s="15">
        <f>'2. Crop area by country {year}'!Q46</f>
        <v>10778969.75</v>
      </c>
      <c r="R6" s="15">
        <f>'2. Crop area by country {year}'!R46</f>
        <v>9276456.25</v>
      </c>
      <c r="S6" s="15">
        <f>'2. Crop area by country {year}'!S46</f>
        <v>101636.5</v>
      </c>
      <c r="T6" s="15">
        <f>'2. Crop area by country {year}'!T46</f>
        <v>24905064.5</v>
      </c>
      <c r="U6" s="15">
        <f>'2. Crop area by country {year}'!U46</f>
        <v>21165814.75</v>
      </c>
      <c r="V6" s="15">
        <f>'2. Crop area by country {year}'!V46</f>
        <v>506672.25</v>
      </c>
      <c r="W6" s="15">
        <f>'2. Crop area by country {year}'!W46</f>
        <v>4312932.25</v>
      </c>
      <c r="X6" s="15">
        <f>'2. Crop area by country {year}'!X46</f>
        <v>8541080</v>
      </c>
      <c r="Y6" s="15">
        <f>'2. Crop area by country {year}'!Y46</f>
        <v>27116236.75</v>
      </c>
      <c r="Z6" s="15">
        <f>'2. Crop area by country {year}'!Z46</f>
        <v>3280615.5</v>
      </c>
      <c r="AA6" s="15">
        <f>'2. Crop area by country {year}'!AA46</f>
        <v>2128734.25</v>
      </c>
      <c r="AB6" s="15">
        <f>'2. Crop area by country {year}'!AB46</f>
        <v>4581525.75</v>
      </c>
      <c r="AC6" s="15">
        <f>'2. Crop area by country {year}'!AC46</f>
        <v>136092789.5</v>
      </c>
    </row>
    <row r="7" spans="1:29" ht="15.7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30" t="s">
        <v>72</v>
      </c>
      <c r="M7" s="16">
        <f>M5/M6</f>
        <v>7.0291378860571418</v>
      </c>
      <c r="N7" s="16">
        <f t="shared" ref="N7:AC7" si="0">N5/N6</f>
        <v>0.60295899130127395</v>
      </c>
      <c r="O7" s="16">
        <f t="shared" si="0"/>
        <v>9.7932635109220598</v>
      </c>
      <c r="P7" s="16">
        <f t="shared" si="0"/>
        <v>0.83673814859355111</v>
      </c>
      <c r="Q7" s="16">
        <f t="shared" si="0"/>
        <v>0.44812439055226033</v>
      </c>
      <c r="R7" s="16">
        <f t="shared" si="0"/>
        <v>0.98031654059706264</v>
      </c>
      <c r="S7" s="16">
        <f t="shared" si="0"/>
        <v>0.76598466102236895</v>
      </c>
      <c r="T7" s="16">
        <f t="shared" si="0"/>
        <v>1.3762484734781555</v>
      </c>
      <c r="U7" s="16">
        <f t="shared" si="0"/>
        <v>0.84321191793479155</v>
      </c>
      <c r="V7" s="16">
        <f t="shared" si="0"/>
        <v>0.72716928941736991</v>
      </c>
      <c r="W7" s="16">
        <f t="shared" si="0"/>
        <v>5.6364590470902947</v>
      </c>
      <c r="X7" s="16">
        <f t="shared" si="0"/>
        <v>1.741511524303718</v>
      </c>
      <c r="Y7" s="16">
        <f t="shared" si="0"/>
        <v>0.89495563944727696</v>
      </c>
      <c r="Z7" s="16">
        <f t="shared" si="0"/>
        <v>4.2662290810977392</v>
      </c>
      <c r="AA7" s="16">
        <f t="shared" si="0"/>
        <v>1.8578761064233358</v>
      </c>
      <c r="AB7" s="16">
        <f t="shared" si="0"/>
        <v>10.635881780212628</v>
      </c>
      <c r="AC7" s="16">
        <f t="shared" si="0"/>
        <v>2.4058314988833409</v>
      </c>
    </row>
    <row r="8" spans="1:2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7" t="s">
        <v>73</v>
      </c>
      <c r="M9" s="17"/>
      <c r="N9" s="1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 t="s">
        <v>7</v>
      </c>
      <c r="N10" s="9" t="s">
        <v>10</v>
      </c>
      <c r="O10" s="9" t="s">
        <v>12</v>
      </c>
      <c r="P10" s="9" t="s">
        <v>13</v>
      </c>
      <c r="Q10" s="9" t="s">
        <v>14</v>
      </c>
      <c r="R10" s="9" t="s">
        <v>15</v>
      </c>
      <c r="S10" s="9" t="s">
        <v>16</v>
      </c>
      <c r="T10" s="9" t="s">
        <v>17</v>
      </c>
      <c r="U10" s="9" t="s">
        <v>18</v>
      </c>
      <c r="V10" s="9" t="s">
        <v>19</v>
      </c>
      <c r="W10" s="9" t="s">
        <v>20</v>
      </c>
      <c r="X10" s="9" t="s">
        <v>21</v>
      </c>
      <c r="Y10" s="9" t="s">
        <v>22</v>
      </c>
      <c r="Z10" s="9" t="s">
        <v>23</v>
      </c>
      <c r="AA10" s="9" t="s">
        <v>24</v>
      </c>
      <c r="AB10" s="9" t="s">
        <v>25</v>
      </c>
      <c r="AC10" s="9" t="s">
        <v>26</v>
      </c>
    </row>
    <row r="11" spans="1:2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 t="s">
        <v>70</v>
      </c>
      <c r="M11" s="18">
        <v>8541476</v>
      </c>
      <c r="N11" s="18">
        <v>3195050</v>
      </c>
      <c r="O11" s="18">
        <v>113211058</v>
      </c>
      <c r="P11" s="18">
        <v>305208</v>
      </c>
      <c r="Q11" s="18">
        <v>4443165</v>
      </c>
      <c r="R11" s="18">
        <v>8809277</v>
      </c>
      <c r="S11" s="18">
        <v>67217</v>
      </c>
      <c r="T11" s="18">
        <v>30995429</v>
      </c>
      <c r="U11" s="18">
        <v>16626123</v>
      </c>
      <c r="V11" s="18">
        <v>303735</v>
      </c>
      <c r="W11" s="18">
        <v>23642430</v>
      </c>
      <c r="X11" s="18">
        <v>14096960</v>
      </c>
      <c r="Y11" s="18">
        <v>23827592</v>
      </c>
      <c r="Z11" s="18">
        <v>13442699</v>
      </c>
      <c r="AA11" s="18">
        <v>3743941</v>
      </c>
      <c r="AB11" s="18">
        <v>47371797</v>
      </c>
      <c r="AC11" s="18">
        <v>312623157</v>
      </c>
    </row>
    <row r="12" spans="1:2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 t="s">
        <v>71</v>
      </c>
      <c r="M12" s="18">
        <v>1268189</v>
      </c>
      <c r="N12" s="18">
        <v>5572579</v>
      </c>
      <c r="O12" s="18">
        <v>11964037</v>
      </c>
      <c r="P12" s="18">
        <v>403412</v>
      </c>
      <c r="Q12" s="18">
        <v>9744847</v>
      </c>
      <c r="R12" s="18">
        <v>9232463</v>
      </c>
      <c r="S12" s="18">
        <v>101836</v>
      </c>
      <c r="T12" s="18">
        <v>24303351</v>
      </c>
      <c r="U12" s="18">
        <v>20344569</v>
      </c>
      <c r="V12" s="18">
        <v>500938</v>
      </c>
      <c r="W12" s="18">
        <v>4279882</v>
      </c>
      <c r="X12" s="18">
        <v>8142526</v>
      </c>
      <c r="Y12" s="18">
        <v>28466056</v>
      </c>
      <c r="Z12" s="18">
        <v>3130122</v>
      </c>
      <c r="AA12" s="18">
        <v>2193620</v>
      </c>
      <c r="AB12" s="18">
        <v>4377340</v>
      </c>
      <c r="AC12" s="18">
        <v>134025767</v>
      </c>
    </row>
    <row r="13" spans="1:2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 t="s">
        <v>72</v>
      </c>
      <c r="M13" s="9">
        <v>6.7350000000000003</v>
      </c>
      <c r="N13" s="9">
        <v>0.57299999999999995</v>
      </c>
      <c r="O13" s="9">
        <v>9.4629999999999992</v>
      </c>
      <c r="P13" s="9">
        <v>0.75700000000000001</v>
      </c>
      <c r="Q13" s="9">
        <v>0.45600000000000002</v>
      </c>
      <c r="R13" s="9">
        <v>0.95399999999999996</v>
      </c>
      <c r="S13" s="9">
        <v>0.66</v>
      </c>
      <c r="T13" s="9">
        <v>1.2749999999999999</v>
      </c>
      <c r="U13" s="9">
        <v>0.81699999999999995</v>
      </c>
      <c r="V13" s="9">
        <v>0.60599999999999998</v>
      </c>
      <c r="W13" s="9">
        <v>5.524</v>
      </c>
      <c r="X13" s="9">
        <v>1.7310000000000001</v>
      </c>
      <c r="Y13" s="9">
        <v>0.83699999999999997</v>
      </c>
      <c r="Z13" s="9">
        <v>4.2949999999999999</v>
      </c>
      <c r="AA13" s="9">
        <v>1.7070000000000001</v>
      </c>
      <c r="AB13" s="9">
        <v>10.821999999999999</v>
      </c>
      <c r="AC13" s="9">
        <v>2.3330000000000002</v>
      </c>
    </row>
    <row r="14" spans="1:2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7" t="s">
        <v>74</v>
      </c>
      <c r="M15" s="17"/>
      <c r="N15" s="17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 t="s">
        <v>7</v>
      </c>
      <c r="N16" s="9" t="s">
        <v>10</v>
      </c>
      <c r="O16" s="9" t="s">
        <v>12</v>
      </c>
      <c r="P16" s="9" t="s">
        <v>13</v>
      </c>
      <c r="Q16" s="9" t="s">
        <v>14</v>
      </c>
      <c r="R16" s="9" t="s">
        <v>15</v>
      </c>
      <c r="S16" s="9" t="s">
        <v>16</v>
      </c>
      <c r="T16" s="9" t="s">
        <v>17</v>
      </c>
      <c r="U16" s="9" t="s">
        <v>18</v>
      </c>
      <c r="V16" s="9" t="s">
        <v>19</v>
      </c>
      <c r="W16" s="9" t="s">
        <v>20</v>
      </c>
      <c r="X16" s="9" t="s">
        <v>21</v>
      </c>
      <c r="Y16" s="9" t="s">
        <v>22</v>
      </c>
      <c r="Z16" s="9" t="s">
        <v>23</v>
      </c>
      <c r="AA16" s="9" t="s">
        <v>24</v>
      </c>
      <c r="AB16" s="9" t="s">
        <v>25</v>
      </c>
      <c r="AC16" s="9" t="s">
        <v>26</v>
      </c>
    </row>
    <row r="17" spans="1:2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 t="s">
        <v>70</v>
      </c>
      <c r="M17" s="18">
        <v>10283769</v>
      </c>
      <c r="N17" s="18">
        <v>3427035</v>
      </c>
      <c r="O17" s="18">
        <v>118033608</v>
      </c>
      <c r="P17" s="18">
        <v>296933</v>
      </c>
      <c r="Q17" s="18">
        <v>4774477</v>
      </c>
      <c r="R17" s="18">
        <v>9029635</v>
      </c>
      <c r="S17" s="18">
        <v>61342</v>
      </c>
      <c r="T17" s="18">
        <v>35981875</v>
      </c>
      <c r="U17" s="18">
        <v>17597766</v>
      </c>
      <c r="V17" s="18">
        <v>387148</v>
      </c>
      <c r="W17" s="18">
        <v>24074272</v>
      </c>
      <c r="X17" s="18">
        <v>15206000</v>
      </c>
      <c r="Y17" s="18">
        <v>24453585</v>
      </c>
      <c r="Z17" s="18">
        <v>14220778</v>
      </c>
      <c r="AA17" s="18">
        <v>4420882</v>
      </c>
      <c r="AB17" s="18">
        <v>50759577</v>
      </c>
      <c r="AC17" s="18">
        <v>333008682</v>
      </c>
    </row>
    <row r="18" spans="1:2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 t="s">
        <v>71</v>
      </c>
      <c r="M18" s="18">
        <v>1441373</v>
      </c>
      <c r="N18" s="18">
        <v>5648459</v>
      </c>
      <c r="O18" s="18">
        <v>11846361</v>
      </c>
      <c r="P18" s="18">
        <v>380749</v>
      </c>
      <c r="Q18" s="18">
        <v>10693674</v>
      </c>
      <c r="R18" s="18">
        <v>8818129</v>
      </c>
      <c r="S18" s="18">
        <v>89980</v>
      </c>
      <c r="T18" s="18">
        <v>25414303</v>
      </c>
      <c r="U18" s="18">
        <v>21256810</v>
      </c>
      <c r="V18" s="18">
        <v>512097</v>
      </c>
      <c r="W18" s="18">
        <v>4304942</v>
      </c>
      <c r="X18" s="18">
        <v>8822377</v>
      </c>
      <c r="Y18" s="18">
        <v>26067192</v>
      </c>
      <c r="Z18" s="18">
        <v>3235071</v>
      </c>
      <c r="AA18" s="18">
        <v>2084024</v>
      </c>
      <c r="AB18" s="18">
        <v>4535842</v>
      </c>
      <c r="AC18" s="18">
        <v>135151383</v>
      </c>
    </row>
    <row r="19" spans="1:2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 t="s">
        <v>72</v>
      </c>
      <c r="M19" s="9">
        <v>7.1349999999999998</v>
      </c>
      <c r="N19" s="9">
        <v>0.60699999999999998</v>
      </c>
      <c r="O19" s="9">
        <v>9.9640000000000004</v>
      </c>
      <c r="P19" s="9">
        <v>0.78</v>
      </c>
      <c r="Q19" s="9">
        <v>0.44600000000000001</v>
      </c>
      <c r="R19" s="9">
        <v>1.024</v>
      </c>
      <c r="S19" s="9">
        <v>0.68200000000000005</v>
      </c>
      <c r="T19" s="9">
        <v>1.4159999999999999</v>
      </c>
      <c r="U19" s="9">
        <v>0.82799999999999996</v>
      </c>
      <c r="V19" s="9">
        <v>0.75600000000000001</v>
      </c>
      <c r="W19" s="9">
        <v>5.5919999999999996</v>
      </c>
      <c r="X19" s="9">
        <v>1.724</v>
      </c>
      <c r="Y19" s="9">
        <v>0.93799999999999994</v>
      </c>
      <c r="Z19" s="9">
        <v>4.3959999999999999</v>
      </c>
      <c r="AA19" s="9">
        <v>2.121</v>
      </c>
      <c r="AB19" s="9">
        <v>11.191000000000001</v>
      </c>
      <c r="AC19" s="9">
        <v>2.464</v>
      </c>
    </row>
    <row r="20" spans="1:2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7" t="s">
        <v>75</v>
      </c>
      <c r="M21" s="17"/>
      <c r="N21" s="17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 t="s">
        <v>7</v>
      </c>
      <c r="N22" s="9" t="s">
        <v>10</v>
      </c>
      <c r="O22" s="9" t="s">
        <v>12</v>
      </c>
      <c r="P22" s="9" t="s">
        <v>13</v>
      </c>
      <c r="Q22" s="9" t="s">
        <v>14</v>
      </c>
      <c r="R22" s="9" t="s">
        <v>15</v>
      </c>
      <c r="S22" s="9" t="s">
        <v>16</v>
      </c>
      <c r="T22" s="9" t="s">
        <v>17</v>
      </c>
      <c r="U22" s="9" t="s">
        <v>18</v>
      </c>
      <c r="V22" s="9" t="s">
        <v>19</v>
      </c>
      <c r="W22" s="9" t="s">
        <v>20</v>
      </c>
      <c r="X22" s="9" t="s">
        <v>21</v>
      </c>
      <c r="Y22" s="9" t="s">
        <v>22</v>
      </c>
      <c r="Z22" s="9" t="s">
        <v>23</v>
      </c>
      <c r="AA22" s="9" t="s">
        <v>24</v>
      </c>
      <c r="AB22" s="9" t="s">
        <v>25</v>
      </c>
      <c r="AC22" s="9" t="s">
        <v>26</v>
      </c>
    </row>
    <row r="23" spans="1:2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 t="s">
        <v>70</v>
      </c>
      <c r="M23" s="18">
        <v>10405638</v>
      </c>
      <c r="N23" s="18">
        <v>3534561</v>
      </c>
      <c r="O23" s="18">
        <v>116135317</v>
      </c>
      <c r="P23" s="18">
        <v>345072</v>
      </c>
      <c r="Q23" s="18">
        <v>4632813</v>
      </c>
      <c r="R23" s="18">
        <v>8673066</v>
      </c>
      <c r="S23" s="18">
        <v>84920</v>
      </c>
      <c r="T23" s="18">
        <v>34246433</v>
      </c>
      <c r="U23" s="18">
        <v>17263940</v>
      </c>
      <c r="V23" s="18">
        <v>401382</v>
      </c>
      <c r="W23" s="18">
        <v>24787758</v>
      </c>
      <c r="X23" s="18">
        <v>13897688</v>
      </c>
      <c r="Y23" s="18">
        <v>24138979</v>
      </c>
      <c r="Z23" s="18">
        <v>13625255</v>
      </c>
      <c r="AA23" s="18">
        <v>3882681</v>
      </c>
      <c r="AB23" s="18">
        <v>45560419</v>
      </c>
      <c r="AC23" s="18">
        <v>321615922</v>
      </c>
    </row>
    <row r="24" spans="1:2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 t="s">
        <v>71</v>
      </c>
      <c r="M24" s="18">
        <v>1462472</v>
      </c>
      <c r="N24" s="18">
        <v>5774284</v>
      </c>
      <c r="O24" s="18">
        <v>12029688</v>
      </c>
      <c r="P24" s="18">
        <v>388658</v>
      </c>
      <c r="Q24" s="18">
        <v>11042344</v>
      </c>
      <c r="R24" s="18">
        <v>8959038</v>
      </c>
      <c r="S24" s="18">
        <v>102206</v>
      </c>
      <c r="T24" s="18">
        <v>24485790</v>
      </c>
      <c r="U24" s="18">
        <v>21059405</v>
      </c>
      <c r="V24" s="18">
        <v>482442</v>
      </c>
      <c r="W24" s="18">
        <v>4335320</v>
      </c>
      <c r="X24" s="18">
        <v>8452365</v>
      </c>
      <c r="Y24" s="18">
        <v>26677622</v>
      </c>
      <c r="Z24" s="18">
        <v>3386204</v>
      </c>
      <c r="AA24" s="18">
        <v>2104204</v>
      </c>
      <c r="AB24" s="18">
        <v>4641395</v>
      </c>
      <c r="AC24" s="18">
        <v>135383437</v>
      </c>
    </row>
    <row r="25" spans="1:2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 t="s">
        <v>72</v>
      </c>
      <c r="M25" s="9">
        <v>7.1150000000000002</v>
      </c>
      <c r="N25" s="9">
        <v>0.61199999999999999</v>
      </c>
      <c r="O25" s="9">
        <v>9.6539999999999999</v>
      </c>
      <c r="P25" s="9">
        <v>0.88800000000000001</v>
      </c>
      <c r="Q25" s="9">
        <v>0.42</v>
      </c>
      <c r="R25" s="9">
        <v>0.96799999999999997</v>
      </c>
      <c r="S25" s="9">
        <v>0.83099999999999996</v>
      </c>
      <c r="T25" s="9">
        <v>1.399</v>
      </c>
      <c r="U25" s="9">
        <v>0.82</v>
      </c>
      <c r="V25" s="9">
        <v>0.83199999999999996</v>
      </c>
      <c r="W25" s="9">
        <v>5.718</v>
      </c>
      <c r="X25" s="9">
        <v>1.6439999999999999</v>
      </c>
      <c r="Y25" s="9">
        <v>0.90500000000000003</v>
      </c>
      <c r="Z25" s="9">
        <v>4.024</v>
      </c>
      <c r="AA25" s="9">
        <v>1.845</v>
      </c>
      <c r="AB25" s="9">
        <v>9.8160000000000007</v>
      </c>
      <c r="AC25" s="9">
        <v>2.3759999999999999</v>
      </c>
    </row>
    <row r="26" spans="1:2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7" t="s">
        <v>308</v>
      </c>
      <c r="M27" s="17"/>
      <c r="N27" s="17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 t="s">
        <v>7</v>
      </c>
      <c r="N28" s="9" t="s">
        <v>10</v>
      </c>
      <c r="O28" s="9" t="s">
        <v>12</v>
      </c>
      <c r="P28" s="9" t="s">
        <v>13</v>
      </c>
      <c r="Q28" s="9" t="s">
        <v>14</v>
      </c>
      <c r="R28" s="9" t="s">
        <v>15</v>
      </c>
      <c r="S28" s="9" t="s">
        <v>16</v>
      </c>
      <c r="T28" s="9" t="s">
        <v>17</v>
      </c>
      <c r="U28" s="9" t="s">
        <v>18</v>
      </c>
      <c r="V28" s="9" t="s">
        <v>19</v>
      </c>
      <c r="W28" s="9" t="s">
        <v>20</v>
      </c>
      <c r="X28" s="9" t="s">
        <v>21</v>
      </c>
      <c r="Y28" s="9" t="s">
        <v>22</v>
      </c>
      <c r="Z28" s="9" t="s">
        <v>23</v>
      </c>
      <c r="AA28" s="9" t="s">
        <v>24</v>
      </c>
      <c r="AB28" s="9" t="s">
        <v>25</v>
      </c>
      <c r="AC28" s="9" t="s">
        <v>26</v>
      </c>
    </row>
    <row r="29" spans="1: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70</v>
      </c>
      <c r="M29" s="15">
        <v>9915808</v>
      </c>
      <c r="N29" s="15">
        <v>3392678.25</v>
      </c>
      <c r="O29" s="15">
        <v>117150896.25</v>
      </c>
      <c r="P29" s="15">
        <v>332409.5</v>
      </c>
      <c r="Q29" s="15">
        <v>4830319.25</v>
      </c>
      <c r="R29" s="15">
        <v>9093863.5</v>
      </c>
      <c r="S29" s="15">
        <v>77852</v>
      </c>
      <c r="T29" s="15">
        <v>34275557</v>
      </c>
      <c r="U29" s="15">
        <v>17847267.25</v>
      </c>
      <c r="V29" s="15">
        <v>368436.5</v>
      </c>
      <c r="W29" s="15">
        <v>24309666</v>
      </c>
      <c r="X29" s="15">
        <v>14874389.25</v>
      </c>
      <c r="Y29" s="15">
        <v>24267829</v>
      </c>
      <c r="Z29" s="15">
        <v>13995857.25</v>
      </c>
      <c r="AA29" s="15">
        <v>3954924.5</v>
      </c>
      <c r="AB29" s="15">
        <v>48728566.25</v>
      </c>
      <c r="AC29" s="15">
        <v>327416319.75</v>
      </c>
    </row>
    <row r="30" spans="1:29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 t="s">
        <v>71</v>
      </c>
      <c r="M30" s="15">
        <v>1410672</v>
      </c>
      <c r="N30" s="15">
        <v>5626714.75</v>
      </c>
      <c r="O30" s="15">
        <v>11962396</v>
      </c>
      <c r="P30" s="15">
        <v>397268.25</v>
      </c>
      <c r="Q30" s="15">
        <v>10778969.75</v>
      </c>
      <c r="R30" s="15">
        <v>9276456.25</v>
      </c>
      <c r="S30" s="15">
        <v>101636.5</v>
      </c>
      <c r="T30" s="15">
        <v>24905064.5</v>
      </c>
      <c r="U30" s="15">
        <v>21165814.75</v>
      </c>
      <c r="V30" s="15">
        <v>506672.25</v>
      </c>
      <c r="W30" s="15">
        <v>4312932.25</v>
      </c>
      <c r="X30" s="15">
        <v>8541080</v>
      </c>
      <c r="Y30" s="15">
        <v>27116236.75</v>
      </c>
      <c r="Z30" s="15">
        <v>3280615.5</v>
      </c>
      <c r="AA30" s="15">
        <v>2128734.25</v>
      </c>
      <c r="AB30" s="15">
        <v>4581525.75</v>
      </c>
      <c r="AC30" s="15">
        <v>136092789.5</v>
      </c>
    </row>
    <row r="31" spans="1:29" ht="15.75" thickBo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 t="s">
        <v>72</v>
      </c>
      <c r="M31" s="16">
        <v>7.0291378860571418</v>
      </c>
      <c r="N31" s="16">
        <v>0.60295899130127395</v>
      </c>
      <c r="O31" s="16">
        <v>9.7932635109220598</v>
      </c>
      <c r="P31" s="16">
        <v>0.83673814859355111</v>
      </c>
      <c r="Q31" s="16">
        <v>0.44812439055226033</v>
      </c>
      <c r="R31" s="16">
        <v>0.98031654059706264</v>
      </c>
      <c r="S31" s="16">
        <v>0.76598466102236895</v>
      </c>
      <c r="T31" s="16">
        <v>1.3762484734781555</v>
      </c>
      <c r="U31" s="16">
        <v>0.84321191793479155</v>
      </c>
      <c r="V31" s="16">
        <v>0.72716928941736991</v>
      </c>
      <c r="W31" s="16">
        <v>5.6364590470902947</v>
      </c>
      <c r="X31" s="16">
        <v>1.741511524303718</v>
      </c>
      <c r="Y31" s="16">
        <v>0.89495563944727696</v>
      </c>
      <c r="Z31" s="16">
        <v>4.2662290810977392</v>
      </c>
      <c r="AA31" s="16">
        <v>1.8578761064233358</v>
      </c>
      <c r="AB31" s="16">
        <v>10.635881780212628</v>
      </c>
      <c r="AC31" s="16">
        <v>2.4058314988833409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59"/>
  <sheetViews>
    <sheetView showGridLines="0" workbookViewId="0"/>
  </sheetViews>
  <sheetFormatPr defaultRowHeight="15"/>
  <cols>
    <col min="1" max="1" width="10.5703125" customWidth="1"/>
    <col min="2" max="2" width="11.85546875" hidden="1" customWidth="1"/>
    <col min="3" max="3" width="20.28515625" customWidth="1"/>
    <col min="4" max="4" width="9.5703125" hidden="1" customWidth="1"/>
    <col min="5" max="5" width="25.140625" customWidth="1"/>
    <col min="6" max="6" width="12.5703125" hidden="1" customWidth="1"/>
    <col min="7" max="9" width="8" customWidth="1"/>
    <col min="11" max="11" width="3.85546875" customWidth="1"/>
    <col min="12" max="12" width="31.5703125" customWidth="1"/>
    <col min="13" max="13" width="16.28515625" customWidth="1"/>
    <col min="14" max="14" width="7.5703125" customWidth="1"/>
    <col min="15" max="15" width="7.85546875" customWidth="1"/>
    <col min="16" max="16" width="23" customWidth="1"/>
    <col min="17" max="17" width="8.5703125" customWidth="1"/>
    <col min="18" max="18" width="7.5703125" customWidth="1"/>
    <col min="19" max="19" width="9.140625" customWidth="1"/>
    <col min="20" max="20" width="12.85546875" customWidth="1"/>
    <col min="21" max="21" width="22.28515625" customWidth="1"/>
    <col min="22" max="22" width="8.85546875" customWidth="1"/>
    <col min="23" max="23" width="15" customWidth="1"/>
    <col min="24" max="25" width="7.5703125" customWidth="1"/>
    <col min="26" max="26" width="11.28515625" customWidth="1"/>
    <col min="27" max="27" width="11.28515625" bestFit="1" customWidth="1"/>
  </cols>
  <sheetData>
    <row r="1" spans="1:26" ht="18.75">
      <c r="A1" s="50" t="s">
        <v>139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>
        <v>2005</v>
      </c>
      <c r="H2" s="20">
        <v>2006</v>
      </c>
      <c r="I2" s="20">
        <v>2007</v>
      </c>
      <c r="J2" s="126" t="s">
        <v>309</v>
      </c>
      <c r="K2" s="3"/>
      <c r="L2" s="26" t="s">
        <v>310</v>
      </c>
      <c r="M2" s="26" t="s">
        <v>9</v>
      </c>
    </row>
    <row r="3" spans="1:26">
      <c r="A3" s="21" t="s">
        <v>6</v>
      </c>
      <c r="B3" s="22">
        <v>7</v>
      </c>
      <c r="C3" s="22" t="s">
        <v>7</v>
      </c>
      <c r="D3" s="22">
        <v>2615</v>
      </c>
      <c r="E3" s="22" t="s">
        <v>76</v>
      </c>
      <c r="F3" s="22">
        <v>664</v>
      </c>
      <c r="G3" s="22">
        <v>25.21</v>
      </c>
      <c r="H3" s="22">
        <v>24.51</v>
      </c>
      <c r="I3" s="22">
        <v>23.86</v>
      </c>
      <c r="J3" s="59">
        <f>AVERAGE(G3:I3)</f>
        <v>24.526666666666667</v>
      </c>
      <c r="K3" s="3"/>
      <c r="L3" s="26" t="s">
        <v>11</v>
      </c>
      <c r="M3" t="s">
        <v>7</v>
      </c>
      <c r="N3" t="s">
        <v>77</v>
      </c>
      <c r="O3" t="s">
        <v>12</v>
      </c>
      <c r="P3" t="s">
        <v>78</v>
      </c>
      <c r="Q3" t="s">
        <v>17</v>
      </c>
      <c r="R3" t="s">
        <v>18</v>
      </c>
      <c r="S3" t="s">
        <v>20</v>
      </c>
      <c r="T3" t="s">
        <v>79</v>
      </c>
      <c r="U3" t="s">
        <v>80</v>
      </c>
      <c r="V3" t="s">
        <v>22</v>
      </c>
      <c r="W3" t="s">
        <v>81</v>
      </c>
      <c r="X3" t="s">
        <v>24</v>
      </c>
      <c r="Y3" t="s">
        <v>25</v>
      </c>
      <c r="Z3" t="s">
        <v>26</v>
      </c>
    </row>
    <row r="4" spans="1:26">
      <c r="A4" s="21" t="s">
        <v>6</v>
      </c>
      <c r="B4" s="22">
        <v>7</v>
      </c>
      <c r="C4" s="22" t="s">
        <v>77</v>
      </c>
      <c r="D4" s="22">
        <v>2546</v>
      </c>
      <c r="E4" s="22" t="s">
        <v>76</v>
      </c>
      <c r="F4" s="22">
        <v>664</v>
      </c>
      <c r="G4" s="22">
        <v>55.7</v>
      </c>
      <c r="H4" s="22">
        <v>58.84</v>
      </c>
      <c r="I4" s="22">
        <v>59.18</v>
      </c>
      <c r="J4" s="59">
        <f t="shared" ref="J4:J67" si="0">AVERAGE(G4:I4)</f>
        <v>57.906666666666666</v>
      </c>
      <c r="K4" s="3"/>
      <c r="L4" s="6" t="s">
        <v>6</v>
      </c>
      <c r="M4" s="124">
        <v>24.526666666666667</v>
      </c>
      <c r="N4" s="124">
        <v>57.906666666666666</v>
      </c>
      <c r="O4" s="124">
        <v>377.2833333333333</v>
      </c>
      <c r="P4" s="124">
        <v>20.059999999999999</v>
      </c>
      <c r="Q4" s="124">
        <v>340.56666666666666</v>
      </c>
      <c r="R4" s="124">
        <v>57.426666666666669</v>
      </c>
      <c r="S4" s="124"/>
      <c r="T4" s="124"/>
      <c r="U4" s="124">
        <v>50.663333333333334</v>
      </c>
      <c r="V4" s="124">
        <v>0</v>
      </c>
      <c r="W4" s="124">
        <v>94.850000000000009</v>
      </c>
      <c r="X4" s="124">
        <v>249.17</v>
      </c>
      <c r="Y4" s="124"/>
      <c r="Z4" s="124">
        <v>1272.4533333333331</v>
      </c>
    </row>
    <row r="5" spans="1:26">
      <c r="A5" s="21" t="s">
        <v>6</v>
      </c>
      <c r="B5" s="22">
        <v>7</v>
      </c>
      <c r="C5" s="22" t="s">
        <v>12</v>
      </c>
      <c r="D5" s="22">
        <v>2532</v>
      </c>
      <c r="E5" s="22" t="s">
        <v>76</v>
      </c>
      <c r="F5" s="22">
        <v>664</v>
      </c>
      <c r="G5" s="22">
        <v>374.38</v>
      </c>
      <c r="H5" s="22">
        <v>378.1</v>
      </c>
      <c r="I5" s="22">
        <v>379.37</v>
      </c>
      <c r="J5" s="59">
        <f t="shared" si="0"/>
        <v>377.2833333333333</v>
      </c>
      <c r="K5" s="3"/>
      <c r="L5" s="6" t="s">
        <v>27</v>
      </c>
      <c r="M5" s="124">
        <v>2.65</v>
      </c>
      <c r="N5" s="124">
        <v>95.606666666666669</v>
      </c>
      <c r="O5" s="124">
        <v>407.87333333333328</v>
      </c>
      <c r="P5" s="124">
        <v>108.29</v>
      </c>
      <c r="Q5" s="124">
        <v>480.55333333333328</v>
      </c>
      <c r="R5" s="124">
        <v>25.436666666666667</v>
      </c>
      <c r="S5" s="124"/>
      <c r="T5" s="124">
        <v>19.956666666666667</v>
      </c>
      <c r="U5" s="124">
        <v>331.52000000000004</v>
      </c>
      <c r="V5" s="124">
        <v>122.82000000000001</v>
      </c>
      <c r="W5" s="124">
        <v>18.026666666666667</v>
      </c>
      <c r="X5" s="124">
        <v>50.916666666666664</v>
      </c>
      <c r="Y5" s="124">
        <v>354.45</v>
      </c>
      <c r="Z5" s="124">
        <v>2018.1000000000001</v>
      </c>
    </row>
    <row r="6" spans="1:26">
      <c r="A6" s="21" t="s">
        <v>6</v>
      </c>
      <c r="B6" s="22">
        <v>7</v>
      </c>
      <c r="C6" s="22" t="s">
        <v>78</v>
      </c>
      <c r="D6" s="22">
        <v>2820</v>
      </c>
      <c r="E6" s="22" t="s">
        <v>76</v>
      </c>
      <c r="F6" s="22">
        <v>664</v>
      </c>
      <c r="G6" s="22">
        <v>22.29</v>
      </c>
      <c r="H6" s="22">
        <v>18.670000000000002</v>
      </c>
      <c r="I6" s="22">
        <v>19.22</v>
      </c>
      <c r="J6" s="59">
        <f t="shared" si="0"/>
        <v>20.059999999999999</v>
      </c>
      <c r="K6" s="3"/>
      <c r="L6" s="6" t="s">
        <v>28</v>
      </c>
      <c r="M6" s="124">
        <v>5.3133333333333335</v>
      </c>
      <c r="N6" s="124">
        <v>13.833333333333334</v>
      </c>
      <c r="O6" s="124">
        <v>1.6666666666666666E-2</v>
      </c>
      <c r="P6" s="124">
        <v>2.5766666666666667</v>
      </c>
      <c r="Q6" s="124">
        <v>326.36666666666667</v>
      </c>
      <c r="R6" s="124">
        <v>0.34</v>
      </c>
      <c r="S6" s="124"/>
      <c r="T6" s="124">
        <v>114.88666666666667</v>
      </c>
      <c r="U6" s="124">
        <v>127.84333333333332</v>
      </c>
      <c r="V6" s="124">
        <v>207.99666666666667</v>
      </c>
      <c r="W6" s="124">
        <v>0.33666666666666667</v>
      </c>
      <c r="X6" s="124">
        <v>281.12000000000006</v>
      </c>
      <c r="Y6" s="124"/>
      <c r="Z6" s="124">
        <v>1080.6300000000001</v>
      </c>
    </row>
    <row r="7" spans="1:26">
      <c r="A7" s="21" t="s">
        <v>6</v>
      </c>
      <c r="B7" s="22">
        <v>7</v>
      </c>
      <c r="C7" s="22" t="s">
        <v>17</v>
      </c>
      <c r="D7" s="22">
        <v>2514</v>
      </c>
      <c r="E7" s="22" t="s">
        <v>76</v>
      </c>
      <c r="F7" s="22">
        <v>664</v>
      </c>
      <c r="G7" s="22">
        <v>338.19</v>
      </c>
      <c r="H7" s="22">
        <v>342.55</v>
      </c>
      <c r="I7" s="22">
        <v>340.96</v>
      </c>
      <c r="J7" s="59">
        <f t="shared" si="0"/>
        <v>340.56666666666666</v>
      </c>
      <c r="K7" s="3"/>
      <c r="L7" s="6" t="s">
        <v>29</v>
      </c>
      <c r="M7" s="124">
        <v>0.10333333333333333</v>
      </c>
      <c r="N7" s="124">
        <v>5.3333333333333337E-2</v>
      </c>
      <c r="O7" s="124">
        <v>0.81666666666666676</v>
      </c>
      <c r="P7" s="124">
        <v>144.53333333333333</v>
      </c>
      <c r="Q7" s="124">
        <v>418.08666666666664</v>
      </c>
      <c r="R7" s="124">
        <v>579.0333333333333</v>
      </c>
      <c r="S7" s="124">
        <v>0.06</v>
      </c>
      <c r="T7" s="124">
        <v>126.64333333333333</v>
      </c>
      <c r="U7" s="124">
        <v>164.82000000000002</v>
      </c>
      <c r="V7" s="124">
        <v>706.81666666666661</v>
      </c>
      <c r="W7" s="124">
        <v>11.9</v>
      </c>
      <c r="X7" s="124">
        <v>67.23</v>
      </c>
      <c r="Y7" s="124">
        <v>3.4833333333333338</v>
      </c>
      <c r="Z7" s="124">
        <v>2223.5799999999995</v>
      </c>
    </row>
    <row r="8" spans="1:26">
      <c r="A8" s="21" t="s">
        <v>6</v>
      </c>
      <c r="B8" s="22">
        <v>7</v>
      </c>
      <c r="C8" s="22" t="s">
        <v>18</v>
      </c>
      <c r="D8" s="22">
        <v>2517</v>
      </c>
      <c r="E8" s="22" t="s">
        <v>76</v>
      </c>
      <c r="F8" s="22">
        <v>664</v>
      </c>
      <c r="G8" s="22">
        <v>56.29</v>
      </c>
      <c r="H8" s="22">
        <v>58.22</v>
      </c>
      <c r="I8" s="22">
        <v>57.77</v>
      </c>
      <c r="J8" s="59">
        <f t="shared" si="0"/>
        <v>57.426666666666669</v>
      </c>
      <c r="K8" s="3"/>
      <c r="L8" s="6" t="s">
        <v>30</v>
      </c>
      <c r="M8" s="124">
        <v>239.10999999999999</v>
      </c>
      <c r="N8" s="124">
        <v>264.66333333333336</v>
      </c>
      <c r="O8" s="124">
        <v>225.39666666666668</v>
      </c>
      <c r="P8" s="124">
        <v>4.9800000000000004</v>
      </c>
      <c r="Q8" s="124">
        <v>223.36</v>
      </c>
      <c r="R8" s="124">
        <v>2.5233333333333334</v>
      </c>
      <c r="S8" s="124"/>
      <c r="T8" s="124">
        <v>2.02</v>
      </c>
      <c r="U8" s="124">
        <v>54.403333333333329</v>
      </c>
      <c r="V8" s="124">
        <v>14.513333333333335</v>
      </c>
      <c r="W8" s="124">
        <v>283.90000000000003</v>
      </c>
      <c r="X8" s="124">
        <v>14.483333333333334</v>
      </c>
      <c r="Y8" s="124">
        <v>3.6199999999999997</v>
      </c>
      <c r="Z8" s="124">
        <v>1332.9733333333334</v>
      </c>
    </row>
    <row r="9" spans="1:26">
      <c r="A9" s="21" t="s">
        <v>6</v>
      </c>
      <c r="B9" s="22">
        <v>7</v>
      </c>
      <c r="C9" s="22" t="s">
        <v>80</v>
      </c>
      <c r="D9" s="22">
        <v>2804</v>
      </c>
      <c r="E9" s="22" t="s">
        <v>76</v>
      </c>
      <c r="F9" s="22">
        <v>664</v>
      </c>
      <c r="G9" s="22">
        <v>51.36</v>
      </c>
      <c r="H9" s="22">
        <v>50.56</v>
      </c>
      <c r="I9" s="22">
        <v>50.07</v>
      </c>
      <c r="J9" s="59">
        <f t="shared" si="0"/>
        <v>50.663333333333334</v>
      </c>
      <c r="K9" s="3"/>
      <c r="L9" s="6" t="s">
        <v>31</v>
      </c>
      <c r="M9" s="124">
        <v>46.156666666666666</v>
      </c>
      <c r="N9" s="124">
        <v>83.283333333333346</v>
      </c>
      <c r="O9" s="124">
        <v>261.4666666666667</v>
      </c>
      <c r="P9" s="124">
        <v>43.536666666666662</v>
      </c>
      <c r="Q9" s="124">
        <v>348.05</v>
      </c>
      <c r="R9" s="124">
        <v>25.993333333333329</v>
      </c>
      <c r="S9" s="124">
        <v>111.12</v>
      </c>
      <c r="T9" s="124">
        <v>50.013333333333328</v>
      </c>
      <c r="U9" s="124">
        <v>235.22666666666666</v>
      </c>
      <c r="V9" s="124">
        <v>190.93666666666664</v>
      </c>
      <c r="W9" s="124">
        <v>25.496666666666666</v>
      </c>
      <c r="X9" s="124">
        <v>141.04999999999998</v>
      </c>
      <c r="Y9" s="124">
        <v>26.74666666666667</v>
      </c>
      <c r="Z9" s="124">
        <v>1589.0766666666666</v>
      </c>
    </row>
    <row r="10" spans="1:26">
      <c r="A10" s="21" t="s">
        <v>6</v>
      </c>
      <c r="B10" s="22">
        <v>7</v>
      </c>
      <c r="C10" s="22" t="s">
        <v>22</v>
      </c>
      <c r="D10" s="22">
        <v>2518</v>
      </c>
      <c r="E10" s="22" t="s">
        <v>76</v>
      </c>
      <c r="F10" s="22">
        <v>664</v>
      </c>
      <c r="G10" s="22">
        <v>0</v>
      </c>
      <c r="H10" s="22">
        <v>0</v>
      </c>
      <c r="I10" s="22">
        <v>0</v>
      </c>
      <c r="J10" s="59">
        <f t="shared" si="0"/>
        <v>0</v>
      </c>
      <c r="K10" s="3"/>
      <c r="L10" s="6" t="s">
        <v>32</v>
      </c>
      <c r="M10" s="124">
        <v>40.940000000000005</v>
      </c>
      <c r="N10" s="124">
        <v>0.24666666666666667</v>
      </c>
      <c r="O10" s="124">
        <v>345.65333333333336</v>
      </c>
      <c r="P10" s="124"/>
      <c r="Q10" s="124">
        <v>255.35</v>
      </c>
      <c r="R10" s="124">
        <v>18.176666666666666</v>
      </c>
      <c r="S10" s="124">
        <v>18.986666666666668</v>
      </c>
      <c r="T10" s="124">
        <v>44.44</v>
      </c>
      <c r="U10" s="124">
        <v>75.216666666666654</v>
      </c>
      <c r="V10" s="124">
        <v>77.599999999999994</v>
      </c>
      <c r="W10" s="124"/>
      <c r="X10" s="124">
        <v>68.593333333333334</v>
      </c>
      <c r="Y10" s="124">
        <v>202.46333333333334</v>
      </c>
      <c r="Z10" s="124">
        <v>1147.6666666666667</v>
      </c>
    </row>
    <row r="11" spans="1:26">
      <c r="A11" s="21" t="s">
        <v>6</v>
      </c>
      <c r="B11" s="22">
        <v>7</v>
      </c>
      <c r="C11" s="22" t="s">
        <v>81</v>
      </c>
      <c r="D11" s="22">
        <v>2533</v>
      </c>
      <c r="E11" s="22" t="s">
        <v>76</v>
      </c>
      <c r="F11" s="22">
        <v>664</v>
      </c>
      <c r="G11" s="22">
        <v>93.93</v>
      </c>
      <c r="H11" s="22">
        <v>94.88</v>
      </c>
      <c r="I11" s="22">
        <v>95.74</v>
      </c>
      <c r="J11" s="59">
        <f t="shared" si="0"/>
        <v>94.850000000000009</v>
      </c>
      <c r="K11" s="3"/>
      <c r="L11" s="6" t="s">
        <v>33</v>
      </c>
      <c r="M11" s="124">
        <v>0</v>
      </c>
      <c r="N11" s="124">
        <v>54.48</v>
      </c>
      <c r="O11" s="124">
        <v>72.83</v>
      </c>
      <c r="P11" s="124">
        <v>233.86666666666665</v>
      </c>
      <c r="Q11" s="124">
        <v>108.5</v>
      </c>
      <c r="R11" s="124">
        <v>314.38333333333333</v>
      </c>
      <c r="S11" s="124"/>
      <c r="T11" s="124">
        <v>29.69</v>
      </c>
      <c r="U11" s="124">
        <v>66.209999999999994</v>
      </c>
      <c r="V11" s="124">
        <v>361.46333333333331</v>
      </c>
      <c r="W11" s="124">
        <v>13.12</v>
      </c>
      <c r="X11" s="124">
        <v>61.4</v>
      </c>
      <c r="Y11" s="124">
        <v>60.293333333333329</v>
      </c>
      <c r="Z11" s="124">
        <v>1376.2366666666667</v>
      </c>
    </row>
    <row r="12" spans="1:26">
      <c r="A12" s="21" t="s">
        <v>6</v>
      </c>
      <c r="B12" s="22">
        <v>7</v>
      </c>
      <c r="C12" s="22" t="s">
        <v>24</v>
      </c>
      <c r="D12" s="22">
        <v>2511</v>
      </c>
      <c r="E12" s="22" t="s">
        <v>76</v>
      </c>
      <c r="F12" s="22">
        <v>664</v>
      </c>
      <c r="G12" s="22">
        <v>249.38</v>
      </c>
      <c r="H12" s="22">
        <v>247.55</v>
      </c>
      <c r="I12" s="22">
        <v>250.58</v>
      </c>
      <c r="J12" s="59">
        <f t="shared" si="0"/>
        <v>249.17</v>
      </c>
      <c r="K12" s="3"/>
      <c r="L12" s="6" t="s">
        <v>34</v>
      </c>
      <c r="M12" s="124">
        <v>37.236666666666672</v>
      </c>
      <c r="N12" s="124">
        <v>25.19</v>
      </c>
      <c r="O12" s="124">
        <v>806.93</v>
      </c>
      <c r="P12" s="124">
        <v>39.616666666666667</v>
      </c>
      <c r="Q12" s="124">
        <v>45.803333333333335</v>
      </c>
      <c r="R12" s="124"/>
      <c r="S12" s="124">
        <v>40.533333333333331</v>
      </c>
      <c r="T12" s="124">
        <v>0.49333333333333335</v>
      </c>
      <c r="U12" s="124">
        <v>154.99333333333334</v>
      </c>
      <c r="V12" s="124"/>
      <c r="W12" s="124">
        <v>4.0333333333333341</v>
      </c>
      <c r="X12" s="124">
        <v>443.24666666666667</v>
      </c>
      <c r="Y12" s="124">
        <v>8.35</v>
      </c>
      <c r="Z12" s="124">
        <v>1606.4266666666665</v>
      </c>
    </row>
    <row r="13" spans="1:26">
      <c r="A13" s="21" t="s">
        <v>27</v>
      </c>
      <c r="B13" s="22">
        <v>53</v>
      </c>
      <c r="C13" s="22" t="s">
        <v>7</v>
      </c>
      <c r="D13" s="22">
        <v>2615</v>
      </c>
      <c r="E13" s="22" t="s">
        <v>76</v>
      </c>
      <c r="F13" s="22">
        <v>664</v>
      </c>
      <c r="G13" s="22">
        <v>2.68</v>
      </c>
      <c r="H13" s="22">
        <v>2.61</v>
      </c>
      <c r="I13" s="22">
        <v>2.66</v>
      </c>
      <c r="J13" s="59">
        <f t="shared" si="0"/>
        <v>2.65</v>
      </c>
      <c r="K13" s="3"/>
      <c r="L13" s="6" t="s">
        <v>35</v>
      </c>
      <c r="M13" s="124">
        <v>1.4633333333333336</v>
      </c>
      <c r="N13" s="124">
        <v>12.719999999999999</v>
      </c>
      <c r="O13" s="124">
        <v>312.33</v>
      </c>
      <c r="P13" s="124">
        <v>25.176666666666666</v>
      </c>
      <c r="Q13" s="124">
        <v>165.03666666666666</v>
      </c>
      <c r="R13" s="124">
        <v>12.946666666666667</v>
      </c>
      <c r="S13" s="124">
        <v>152.74999999999997</v>
      </c>
      <c r="T13" s="124">
        <v>4.793333333333333</v>
      </c>
      <c r="U13" s="124">
        <v>503.51333333333332</v>
      </c>
      <c r="V13" s="124">
        <v>9.0233333333333334</v>
      </c>
      <c r="W13" s="124">
        <v>5.4466666666666663</v>
      </c>
      <c r="X13" s="124">
        <v>126.71666666666665</v>
      </c>
      <c r="Y13" s="124">
        <v>507.1366666666666</v>
      </c>
      <c r="Z13" s="124">
        <v>1839.0533333333333</v>
      </c>
    </row>
    <row r="14" spans="1:26">
      <c r="A14" s="21" t="s">
        <v>27</v>
      </c>
      <c r="B14" s="22">
        <v>53</v>
      </c>
      <c r="C14" s="22" t="s">
        <v>77</v>
      </c>
      <c r="D14" s="22">
        <v>2546</v>
      </c>
      <c r="E14" s="22" t="s">
        <v>76</v>
      </c>
      <c r="F14" s="22">
        <v>664</v>
      </c>
      <c r="G14" s="22">
        <v>83.06</v>
      </c>
      <c r="H14" s="22">
        <v>102.21</v>
      </c>
      <c r="I14" s="22">
        <v>101.55</v>
      </c>
      <c r="J14" s="59">
        <f t="shared" si="0"/>
        <v>95.606666666666669</v>
      </c>
      <c r="K14" s="3"/>
      <c r="L14" s="6" t="s">
        <v>36</v>
      </c>
      <c r="M14" s="124">
        <v>7.6499999999999995</v>
      </c>
      <c r="N14" s="124">
        <v>15.35</v>
      </c>
      <c r="O14" s="124">
        <v>843.20333333333338</v>
      </c>
      <c r="P14" s="124">
        <v>43.596666666666671</v>
      </c>
      <c r="Q14" s="124">
        <v>218.59666666666666</v>
      </c>
      <c r="R14" s="124">
        <v>3.5033333333333334</v>
      </c>
      <c r="S14" s="124">
        <v>26.463333333333335</v>
      </c>
      <c r="T14" s="124">
        <v>11.716666666666667</v>
      </c>
      <c r="U14" s="124">
        <v>68.026666666666657</v>
      </c>
      <c r="V14" s="124">
        <v>0.80666666666666664</v>
      </c>
      <c r="W14" s="124">
        <v>9.3800000000000008</v>
      </c>
      <c r="X14" s="124">
        <v>71.216666666666654</v>
      </c>
      <c r="Y14" s="124">
        <v>3.6033333333333331</v>
      </c>
      <c r="Z14" s="124">
        <v>1323.1133333333335</v>
      </c>
    </row>
    <row r="15" spans="1:26">
      <c r="A15" s="21" t="s">
        <v>27</v>
      </c>
      <c r="B15" s="22">
        <v>53</v>
      </c>
      <c r="C15" s="22" t="s">
        <v>12</v>
      </c>
      <c r="D15" s="22">
        <v>2532</v>
      </c>
      <c r="E15" s="22" t="s">
        <v>76</v>
      </c>
      <c r="F15" s="22">
        <v>664</v>
      </c>
      <c r="G15" s="22">
        <v>429.79</v>
      </c>
      <c r="H15" s="22">
        <v>386.82</v>
      </c>
      <c r="I15" s="22">
        <v>407.01</v>
      </c>
      <c r="J15" s="59">
        <f t="shared" si="0"/>
        <v>407.87333333333328</v>
      </c>
      <c r="K15" s="3"/>
      <c r="L15" s="6" t="s">
        <v>37</v>
      </c>
      <c r="M15" s="124">
        <v>2.12</v>
      </c>
      <c r="N15" s="124">
        <v>21.25</v>
      </c>
      <c r="O15" s="124">
        <v>0</v>
      </c>
      <c r="P15" s="124">
        <v>1.45</v>
      </c>
      <c r="Q15" s="124">
        <v>6.55</v>
      </c>
      <c r="R15" s="124"/>
      <c r="S15" s="124"/>
      <c r="T15" s="124">
        <v>16.593333333333334</v>
      </c>
      <c r="U15" s="124">
        <v>389.79666666666662</v>
      </c>
      <c r="V15" s="124">
        <v>11.446666666666667</v>
      </c>
      <c r="W15" s="124"/>
      <c r="X15" s="124">
        <v>770.07333333333338</v>
      </c>
      <c r="Y15" s="124"/>
      <c r="Z15" s="124">
        <v>1219.28</v>
      </c>
    </row>
    <row r="16" spans="1:26">
      <c r="A16" s="21" t="s">
        <v>27</v>
      </c>
      <c r="B16" s="22">
        <v>53</v>
      </c>
      <c r="C16" s="22" t="s">
        <v>78</v>
      </c>
      <c r="D16" s="22">
        <v>2820</v>
      </c>
      <c r="E16" s="22" t="s">
        <v>76</v>
      </c>
      <c r="F16" s="22">
        <v>664</v>
      </c>
      <c r="G16" s="22">
        <v>132.57</v>
      </c>
      <c r="H16" s="22">
        <v>102.2</v>
      </c>
      <c r="I16" s="22">
        <v>90.1</v>
      </c>
      <c r="J16" s="59">
        <f t="shared" si="0"/>
        <v>108.29</v>
      </c>
      <c r="K16" s="3"/>
      <c r="L16" s="6" t="s">
        <v>38</v>
      </c>
      <c r="M16" s="124"/>
      <c r="N16" s="124">
        <v>0</v>
      </c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0</v>
      </c>
    </row>
    <row r="17" spans="1:26">
      <c r="A17" s="21" t="s">
        <v>27</v>
      </c>
      <c r="B17" s="22">
        <v>53</v>
      </c>
      <c r="C17" s="22" t="s">
        <v>17</v>
      </c>
      <c r="D17" s="22">
        <v>2514</v>
      </c>
      <c r="E17" s="22" t="s">
        <v>76</v>
      </c>
      <c r="F17" s="22">
        <v>664</v>
      </c>
      <c r="G17" s="22">
        <v>498.53</v>
      </c>
      <c r="H17" s="22">
        <v>441.39</v>
      </c>
      <c r="I17" s="22">
        <v>501.74</v>
      </c>
      <c r="J17" s="59">
        <f t="shared" si="0"/>
        <v>480.55333333333328</v>
      </c>
      <c r="K17" s="3"/>
      <c r="L17" s="6" t="s">
        <v>39</v>
      </c>
      <c r="M17" s="124"/>
      <c r="N17" s="124">
        <v>3.11</v>
      </c>
      <c r="O17" s="124"/>
      <c r="P17" s="124">
        <v>7.94</v>
      </c>
      <c r="Q17" s="124">
        <v>41.193333333333335</v>
      </c>
      <c r="R17" s="124">
        <v>64.756666666666661</v>
      </c>
      <c r="S17" s="124"/>
      <c r="T17" s="124">
        <v>75.043333333333337</v>
      </c>
      <c r="U17" s="124">
        <v>0.79</v>
      </c>
      <c r="V17" s="124">
        <v>473.23666666666668</v>
      </c>
      <c r="W17" s="124"/>
      <c r="X17" s="124">
        <v>463.96333333333337</v>
      </c>
      <c r="Y17" s="124"/>
      <c r="Z17" s="124">
        <v>1130.0333333333333</v>
      </c>
    </row>
    <row r="18" spans="1:26">
      <c r="A18" s="21" t="s">
        <v>27</v>
      </c>
      <c r="B18" s="22">
        <v>53</v>
      </c>
      <c r="C18" s="22" t="s">
        <v>18</v>
      </c>
      <c r="D18" s="22">
        <v>2517</v>
      </c>
      <c r="E18" s="22" t="s">
        <v>76</v>
      </c>
      <c r="F18" s="22">
        <v>664</v>
      </c>
      <c r="G18" s="22">
        <v>24.78</v>
      </c>
      <c r="H18" s="22">
        <v>26.54</v>
      </c>
      <c r="I18" s="22">
        <v>24.99</v>
      </c>
      <c r="J18" s="59">
        <f t="shared" si="0"/>
        <v>25.436666666666667</v>
      </c>
      <c r="K18" s="3"/>
      <c r="L18" s="6" t="s">
        <v>40</v>
      </c>
      <c r="M18" s="124">
        <v>4.41</v>
      </c>
      <c r="N18" s="124">
        <v>15.176666666666668</v>
      </c>
      <c r="O18" s="124"/>
      <c r="P18" s="124">
        <v>4.2866666666666662</v>
      </c>
      <c r="Q18" s="124">
        <v>416.15333333333336</v>
      </c>
      <c r="R18" s="124">
        <v>38.236666666666672</v>
      </c>
      <c r="S18" s="124"/>
      <c r="T18" s="124">
        <v>103.54333333333334</v>
      </c>
      <c r="U18" s="124">
        <v>4.9933333333333332</v>
      </c>
      <c r="V18" s="124">
        <v>229.45000000000002</v>
      </c>
      <c r="W18" s="124">
        <v>13.016666666666666</v>
      </c>
      <c r="X18" s="124">
        <v>228.34666666666666</v>
      </c>
      <c r="Y18" s="124">
        <v>6.5933333333333337</v>
      </c>
      <c r="Z18" s="124">
        <v>1064.2066666666667</v>
      </c>
    </row>
    <row r="19" spans="1:26">
      <c r="A19" s="21" t="s">
        <v>27</v>
      </c>
      <c r="B19" s="22">
        <v>53</v>
      </c>
      <c r="C19" s="22" t="s">
        <v>79</v>
      </c>
      <c r="D19" s="22">
        <v>2549</v>
      </c>
      <c r="E19" s="22" t="s">
        <v>76</v>
      </c>
      <c r="F19" s="22">
        <v>664</v>
      </c>
      <c r="G19" s="22">
        <v>15.38</v>
      </c>
      <c r="H19" s="22">
        <v>6.5</v>
      </c>
      <c r="I19" s="22">
        <v>37.99</v>
      </c>
      <c r="J19" s="59">
        <f t="shared" si="0"/>
        <v>19.956666666666667</v>
      </c>
      <c r="K19" s="3"/>
      <c r="L19" s="6" t="s">
        <v>41</v>
      </c>
      <c r="M19" s="124">
        <v>13.073333333333332</v>
      </c>
      <c r="N19" s="124">
        <v>4.42</v>
      </c>
      <c r="O19" s="124">
        <v>225.47333333333336</v>
      </c>
      <c r="P19" s="124">
        <v>124.70333333333333</v>
      </c>
      <c r="Q19" s="124">
        <v>139.25666666666666</v>
      </c>
      <c r="R19" s="124"/>
      <c r="S19" s="124">
        <v>297.62000000000006</v>
      </c>
      <c r="T19" s="124">
        <v>2.08</v>
      </c>
      <c r="U19" s="124">
        <v>374.01666666666671</v>
      </c>
      <c r="V19" s="124"/>
      <c r="W19" s="124">
        <v>6.5333333333333341</v>
      </c>
      <c r="X19" s="124">
        <v>392.27</v>
      </c>
      <c r="Y19" s="124">
        <v>159.66</v>
      </c>
      <c r="Z19" s="124">
        <v>1739.1066666666668</v>
      </c>
    </row>
    <row r="20" spans="1:26">
      <c r="A20" s="21" t="s">
        <v>27</v>
      </c>
      <c r="B20" s="22">
        <v>53</v>
      </c>
      <c r="C20" s="22" t="s">
        <v>80</v>
      </c>
      <c r="D20" s="22">
        <v>2804</v>
      </c>
      <c r="E20" s="22" t="s">
        <v>76</v>
      </c>
      <c r="F20" s="22">
        <v>664</v>
      </c>
      <c r="G20" s="22">
        <v>312.05</v>
      </c>
      <c r="H20" s="22">
        <v>356.63</v>
      </c>
      <c r="I20" s="22">
        <v>325.88</v>
      </c>
      <c r="J20" s="59">
        <f t="shared" si="0"/>
        <v>331.52000000000004</v>
      </c>
      <c r="K20" s="3"/>
      <c r="L20" s="6" t="s">
        <v>42</v>
      </c>
      <c r="M20" s="124"/>
      <c r="N20" s="124">
        <v>0.18000000000000002</v>
      </c>
      <c r="O20" s="124">
        <v>14.776666666666666</v>
      </c>
      <c r="P20" s="124">
        <v>72.553333333333342</v>
      </c>
      <c r="Q20" s="124">
        <v>70.466666666666669</v>
      </c>
      <c r="R20" s="124">
        <v>440.80666666666667</v>
      </c>
      <c r="S20" s="124"/>
      <c r="T20" s="124">
        <v>15.659999999999998</v>
      </c>
      <c r="U20" s="124">
        <v>478.94666666666672</v>
      </c>
      <c r="V20" s="124">
        <v>121.98333333333333</v>
      </c>
      <c r="W20" s="124"/>
      <c r="X20" s="124">
        <v>185.75333333333333</v>
      </c>
      <c r="Y20" s="124"/>
      <c r="Z20" s="124">
        <v>1401.1266666666666</v>
      </c>
    </row>
    <row r="21" spans="1:26">
      <c r="A21" s="21" t="s">
        <v>27</v>
      </c>
      <c r="B21" s="22">
        <v>53</v>
      </c>
      <c r="C21" s="22" t="s">
        <v>22</v>
      </c>
      <c r="D21" s="22">
        <v>2518</v>
      </c>
      <c r="E21" s="22" t="s">
        <v>76</v>
      </c>
      <c r="F21" s="22">
        <v>664</v>
      </c>
      <c r="G21" s="22">
        <v>136.71</v>
      </c>
      <c r="H21" s="22">
        <v>121.96</v>
      </c>
      <c r="I21" s="22">
        <v>109.79</v>
      </c>
      <c r="J21" s="59">
        <f t="shared" si="0"/>
        <v>122.82000000000001</v>
      </c>
      <c r="K21" s="3"/>
      <c r="L21" s="6" t="s">
        <v>43</v>
      </c>
      <c r="M21" s="124">
        <v>2.1366666666666667</v>
      </c>
      <c r="N21" s="124">
        <v>0.56666666666666665</v>
      </c>
      <c r="O21" s="124">
        <v>603.55333333333328</v>
      </c>
      <c r="P21" s="124">
        <v>67.236666666666665</v>
      </c>
      <c r="Q21" s="124">
        <v>341.28333333333336</v>
      </c>
      <c r="R21" s="124">
        <v>45.32</v>
      </c>
      <c r="S21" s="124">
        <v>281.61333333333334</v>
      </c>
      <c r="T21" s="124">
        <v>5.9066666666666663</v>
      </c>
      <c r="U21" s="124">
        <v>237.04333333333329</v>
      </c>
      <c r="V21" s="124">
        <v>76.983333333333334</v>
      </c>
      <c r="W21" s="124">
        <v>10.683333333333332</v>
      </c>
      <c r="X21" s="124">
        <v>136.72</v>
      </c>
      <c r="Y21" s="124">
        <v>315.41666666666669</v>
      </c>
      <c r="Z21" s="124">
        <v>2124.4633333333336</v>
      </c>
    </row>
    <row r="22" spans="1:26">
      <c r="A22" s="21" t="s">
        <v>27</v>
      </c>
      <c r="B22" s="22">
        <v>53</v>
      </c>
      <c r="C22" s="22" t="s">
        <v>81</v>
      </c>
      <c r="D22" s="22">
        <v>2533</v>
      </c>
      <c r="E22" s="22" t="s">
        <v>76</v>
      </c>
      <c r="F22" s="22">
        <v>664</v>
      </c>
      <c r="G22" s="22">
        <v>19.260000000000002</v>
      </c>
      <c r="H22" s="22">
        <v>15.68</v>
      </c>
      <c r="I22" s="22">
        <v>19.14</v>
      </c>
      <c r="J22" s="59">
        <f t="shared" si="0"/>
        <v>18.026666666666667</v>
      </c>
      <c r="K22" s="3"/>
      <c r="L22" s="6" t="s">
        <v>44</v>
      </c>
      <c r="M22" s="124">
        <v>21.64</v>
      </c>
      <c r="N22" s="124">
        <v>0.3066666666666667</v>
      </c>
      <c r="O22" s="124">
        <v>300.69</v>
      </c>
      <c r="P22" s="124">
        <v>61.523333333333333</v>
      </c>
      <c r="Q22" s="124">
        <v>84.536666666666676</v>
      </c>
      <c r="R22" s="124">
        <v>6.84</v>
      </c>
      <c r="S22" s="124">
        <v>95.473333333333343</v>
      </c>
      <c r="T22" s="124">
        <v>52.376666666666665</v>
      </c>
      <c r="U22" s="124">
        <v>935.94999999999993</v>
      </c>
      <c r="V22" s="124">
        <v>3.7366666666666668</v>
      </c>
      <c r="W22" s="124">
        <v>46.29</v>
      </c>
      <c r="X22" s="124">
        <v>96.686666666666653</v>
      </c>
      <c r="Y22" s="124">
        <v>6.4466666666666663</v>
      </c>
      <c r="Z22" s="124">
        <v>1712.4966666666667</v>
      </c>
    </row>
    <row r="23" spans="1:26">
      <c r="A23" s="21" t="s">
        <v>27</v>
      </c>
      <c r="B23" s="22">
        <v>53</v>
      </c>
      <c r="C23" s="22" t="s">
        <v>24</v>
      </c>
      <c r="D23" s="22">
        <v>2511</v>
      </c>
      <c r="E23" s="22" t="s">
        <v>76</v>
      </c>
      <c r="F23" s="22">
        <v>664</v>
      </c>
      <c r="G23" s="22">
        <v>25.72</v>
      </c>
      <c r="H23" s="22">
        <v>66.099999999999994</v>
      </c>
      <c r="I23" s="22">
        <v>60.93</v>
      </c>
      <c r="J23" s="59">
        <f t="shared" si="0"/>
        <v>50.916666666666664</v>
      </c>
      <c r="K23" s="3"/>
      <c r="L23" s="6" t="s">
        <v>45</v>
      </c>
      <c r="M23" s="124">
        <v>5.2666666666666666</v>
      </c>
      <c r="N23" s="124">
        <v>5.3633333333333333</v>
      </c>
      <c r="O23" s="124">
        <v>80.13666666666667</v>
      </c>
      <c r="P23" s="124">
        <v>14.976666666666667</v>
      </c>
      <c r="Q23" s="124">
        <v>176.59333333333333</v>
      </c>
      <c r="R23" s="124">
        <v>191.07666666666668</v>
      </c>
      <c r="S23" s="124">
        <v>50.919999999999995</v>
      </c>
      <c r="T23" s="124">
        <v>13.266666666666666</v>
      </c>
      <c r="U23" s="124">
        <v>798.61333333333334</v>
      </c>
      <c r="V23" s="124">
        <v>85.973333333333315</v>
      </c>
      <c r="W23" s="124"/>
      <c r="X23" s="124">
        <v>91.21</v>
      </c>
      <c r="Y23" s="124"/>
      <c r="Z23" s="124">
        <v>1513.3966666666668</v>
      </c>
    </row>
    <row r="24" spans="1:26">
      <c r="A24" s="21" t="s">
        <v>27</v>
      </c>
      <c r="B24" s="22">
        <v>53</v>
      </c>
      <c r="C24" s="22" t="s">
        <v>25</v>
      </c>
      <c r="D24" s="22">
        <v>2535</v>
      </c>
      <c r="E24" s="22" t="s">
        <v>76</v>
      </c>
      <c r="F24" s="22">
        <v>664</v>
      </c>
      <c r="G24" s="22">
        <v>323.74</v>
      </c>
      <c r="H24" s="22">
        <v>397.32</v>
      </c>
      <c r="I24" s="22">
        <v>342.29</v>
      </c>
      <c r="J24" s="59">
        <f t="shared" si="0"/>
        <v>354.45</v>
      </c>
      <c r="K24" s="3"/>
      <c r="L24" s="6" t="s">
        <v>46</v>
      </c>
      <c r="M24" s="124">
        <v>22.959999999999997</v>
      </c>
      <c r="N24" s="124">
        <v>91.773333333333326</v>
      </c>
      <c r="O24" s="124">
        <v>36.31333333333334</v>
      </c>
      <c r="P24" s="124">
        <v>5.830000000000001</v>
      </c>
      <c r="Q24" s="124">
        <v>714.15</v>
      </c>
      <c r="R24" s="124">
        <v>12.936666666666667</v>
      </c>
      <c r="S24" s="124">
        <v>35.660000000000004</v>
      </c>
      <c r="T24" s="124">
        <v>45.49666666666667</v>
      </c>
      <c r="U24" s="124">
        <v>73.709999999999994</v>
      </c>
      <c r="V24" s="124">
        <v>20.036666666666665</v>
      </c>
      <c r="W24" s="124">
        <v>38.376666666666665</v>
      </c>
      <c r="X24" s="124">
        <v>193.79999999999998</v>
      </c>
      <c r="Y24" s="124">
        <v>0.55666666666666675</v>
      </c>
      <c r="Z24" s="124">
        <v>1291.5999999999999</v>
      </c>
    </row>
    <row r="25" spans="1:26">
      <c r="A25" s="21" t="s">
        <v>28</v>
      </c>
      <c r="B25" s="22">
        <v>20</v>
      </c>
      <c r="C25" s="22" t="s">
        <v>7</v>
      </c>
      <c r="D25" s="22">
        <v>2615</v>
      </c>
      <c r="E25" s="22" t="s">
        <v>76</v>
      </c>
      <c r="F25" s="22">
        <v>664</v>
      </c>
      <c r="G25" s="22">
        <v>5.81</v>
      </c>
      <c r="H25" s="22">
        <v>5.29</v>
      </c>
      <c r="I25" s="22">
        <v>4.84</v>
      </c>
      <c r="J25" s="59">
        <f t="shared" si="0"/>
        <v>5.3133333333333335</v>
      </c>
      <c r="K25" s="3"/>
      <c r="L25" s="6" t="s">
        <v>47</v>
      </c>
      <c r="M25" s="124">
        <v>2.33</v>
      </c>
      <c r="N25" s="124">
        <v>36.323333333333331</v>
      </c>
      <c r="O25" s="124"/>
      <c r="P25" s="124"/>
      <c r="Q25" s="124">
        <v>1370.3533333333332</v>
      </c>
      <c r="R25" s="124"/>
      <c r="S25" s="124"/>
      <c r="T25" s="124"/>
      <c r="U25" s="124">
        <v>54.286666666666662</v>
      </c>
      <c r="V25" s="124">
        <v>111.42666666666666</v>
      </c>
      <c r="W25" s="124"/>
      <c r="X25" s="124">
        <v>337.48333333333335</v>
      </c>
      <c r="Y25" s="124"/>
      <c r="Z25" s="124">
        <v>1912.2033333333334</v>
      </c>
    </row>
    <row r="26" spans="1:26">
      <c r="A26" s="21" t="s">
        <v>28</v>
      </c>
      <c r="B26" s="22">
        <v>20</v>
      </c>
      <c r="C26" s="22" t="s">
        <v>77</v>
      </c>
      <c r="D26" s="22">
        <v>2546</v>
      </c>
      <c r="E26" s="22" t="s">
        <v>76</v>
      </c>
      <c r="F26" s="22">
        <v>664</v>
      </c>
      <c r="G26" s="22">
        <v>15.14</v>
      </c>
      <c r="H26" s="22">
        <v>13.38</v>
      </c>
      <c r="I26" s="22">
        <v>12.98</v>
      </c>
      <c r="J26" s="59">
        <f t="shared" si="0"/>
        <v>13.833333333333334</v>
      </c>
      <c r="K26" s="3"/>
      <c r="L26" s="6" t="s">
        <v>48</v>
      </c>
      <c r="M26" s="124">
        <v>50.099999999999994</v>
      </c>
      <c r="N26" s="124"/>
      <c r="O26" s="124">
        <v>444.68666666666667</v>
      </c>
      <c r="P26" s="124">
        <v>13.299999999999999</v>
      </c>
      <c r="Q26" s="124">
        <v>3.3666666666666667</v>
      </c>
      <c r="R26" s="124"/>
      <c r="S26" s="124">
        <v>27.340000000000003</v>
      </c>
      <c r="T26" s="124">
        <v>25.716666666666669</v>
      </c>
      <c r="U26" s="124">
        <v>681.56000000000006</v>
      </c>
      <c r="V26" s="124"/>
      <c r="W26" s="124">
        <v>13.393333333333336</v>
      </c>
      <c r="X26" s="124">
        <v>248.55333333333331</v>
      </c>
      <c r="Y26" s="124">
        <v>14.953333333333333</v>
      </c>
      <c r="Z26" s="124">
        <v>1522.9700000000003</v>
      </c>
    </row>
    <row r="27" spans="1:26">
      <c r="A27" s="21" t="s">
        <v>28</v>
      </c>
      <c r="B27" s="22">
        <v>20</v>
      </c>
      <c r="C27" s="22" t="s">
        <v>12</v>
      </c>
      <c r="D27" s="22">
        <v>2532</v>
      </c>
      <c r="E27" s="22" t="s">
        <v>76</v>
      </c>
      <c r="F27" s="22">
        <v>664</v>
      </c>
      <c r="G27" s="22">
        <v>0</v>
      </c>
      <c r="H27" s="22">
        <v>0</v>
      </c>
      <c r="I27" s="22">
        <v>0.05</v>
      </c>
      <c r="J27" s="59">
        <f t="shared" si="0"/>
        <v>1.6666666666666666E-2</v>
      </c>
      <c r="K27" s="3"/>
      <c r="L27" s="6" t="s">
        <v>49</v>
      </c>
      <c r="M27" s="124">
        <v>25.873333333333335</v>
      </c>
      <c r="N27" s="124">
        <v>35.376666666666665</v>
      </c>
      <c r="O27" s="124">
        <v>298.83666666666664</v>
      </c>
      <c r="P27" s="124">
        <v>5.3733333333333322</v>
      </c>
      <c r="Q27" s="124">
        <v>155.49333333333334</v>
      </c>
      <c r="R27" s="124"/>
      <c r="S27" s="124"/>
      <c r="T27" s="124">
        <v>4.3133333333333335</v>
      </c>
      <c r="U27" s="124">
        <v>1038.0533333333335</v>
      </c>
      <c r="V27" s="124">
        <v>1.0533333333333335</v>
      </c>
      <c r="W27" s="124">
        <v>69.13333333333334</v>
      </c>
      <c r="X27" s="124">
        <v>61.163333333333334</v>
      </c>
      <c r="Y27" s="124"/>
      <c r="Z27" s="124">
        <v>1694.6700000000003</v>
      </c>
    </row>
    <row r="28" spans="1:26">
      <c r="A28" s="21" t="s">
        <v>28</v>
      </c>
      <c r="B28" s="22">
        <v>20</v>
      </c>
      <c r="C28" s="22" t="s">
        <v>78</v>
      </c>
      <c r="D28" s="22">
        <v>2820</v>
      </c>
      <c r="E28" s="22" t="s">
        <v>76</v>
      </c>
      <c r="F28" s="22">
        <v>664</v>
      </c>
      <c r="G28" s="22">
        <v>0.63</v>
      </c>
      <c r="H28" s="22">
        <v>0.64</v>
      </c>
      <c r="I28" s="22">
        <v>6.46</v>
      </c>
      <c r="J28" s="59">
        <f t="shared" si="0"/>
        <v>2.5766666666666667</v>
      </c>
      <c r="K28" s="3"/>
      <c r="L28" s="6" t="s">
        <v>50</v>
      </c>
      <c r="M28" s="124">
        <v>40.026666666666671</v>
      </c>
      <c r="N28" s="124">
        <v>41.876666666666665</v>
      </c>
      <c r="O28" s="124">
        <v>137.62666666666667</v>
      </c>
      <c r="P28" s="124">
        <v>62.526666666666671</v>
      </c>
      <c r="Q28" s="124">
        <v>1122.8866666666665</v>
      </c>
      <c r="R28" s="124">
        <v>15.75</v>
      </c>
      <c r="S28" s="124">
        <v>49.99666666666667</v>
      </c>
      <c r="T28" s="124">
        <v>78.150000000000006</v>
      </c>
      <c r="U28" s="124">
        <v>41.99</v>
      </c>
      <c r="V28" s="124">
        <v>16.77</v>
      </c>
      <c r="W28" s="124"/>
      <c r="X28" s="124">
        <v>47.766666666666659</v>
      </c>
      <c r="Y28" s="124"/>
      <c r="Z28" s="124">
        <v>1655.3666666666666</v>
      </c>
    </row>
    <row r="29" spans="1:26">
      <c r="A29" s="21" t="s">
        <v>28</v>
      </c>
      <c r="B29" s="22">
        <v>20</v>
      </c>
      <c r="C29" s="22" t="s">
        <v>17</v>
      </c>
      <c r="D29" s="22">
        <v>2514</v>
      </c>
      <c r="E29" s="22" t="s">
        <v>76</v>
      </c>
      <c r="F29" s="22">
        <v>664</v>
      </c>
      <c r="G29" s="22">
        <v>320.95999999999998</v>
      </c>
      <c r="H29" s="22">
        <v>334.04</v>
      </c>
      <c r="I29" s="22">
        <v>324.10000000000002</v>
      </c>
      <c r="J29" s="59">
        <f t="shared" si="0"/>
        <v>326.36666666666667</v>
      </c>
      <c r="K29" s="3"/>
      <c r="L29" s="6" t="s">
        <v>51</v>
      </c>
      <c r="M29" s="124">
        <v>17.783333333333331</v>
      </c>
      <c r="N29" s="124">
        <v>5.6666666666666671E-2</v>
      </c>
      <c r="O29" s="124">
        <v>8.17</v>
      </c>
      <c r="P29" s="124">
        <v>20.76</v>
      </c>
      <c r="Q29" s="124">
        <v>223.48333333333335</v>
      </c>
      <c r="R29" s="124">
        <v>516.16999999999996</v>
      </c>
      <c r="S29" s="124"/>
      <c r="T29" s="124">
        <v>83.00333333333333</v>
      </c>
      <c r="U29" s="124">
        <v>541.79</v>
      </c>
      <c r="V29" s="124">
        <v>346.61000000000007</v>
      </c>
      <c r="W29" s="124">
        <v>41.113333333333337</v>
      </c>
      <c r="X29" s="124">
        <v>80.673333333333332</v>
      </c>
      <c r="Y29" s="124">
        <v>16.026666666666667</v>
      </c>
      <c r="Z29" s="124">
        <v>1895.64</v>
      </c>
    </row>
    <row r="30" spans="1:26">
      <c r="A30" s="21" t="s">
        <v>28</v>
      </c>
      <c r="B30" s="22">
        <v>20</v>
      </c>
      <c r="C30" s="22" t="s">
        <v>18</v>
      </c>
      <c r="D30" s="22">
        <v>2517</v>
      </c>
      <c r="E30" s="22" t="s">
        <v>76</v>
      </c>
      <c r="F30" s="22">
        <v>664</v>
      </c>
      <c r="G30" s="22">
        <v>0.33</v>
      </c>
      <c r="H30" s="22">
        <v>0.31</v>
      </c>
      <c r="I30" s="22">
        <v>0.38</v>
      </c>
      <c r="J30" s="59">
        <f t="shared" si="0"/>
        <v>0.34</v>
      </c>
      <c r="K30" s="3"/>
      <c r="L30" s="6" t="s">
        <v>52</v>
      </c>
      <c r="M30" s="124">
        <v>0.76333333333333331</v>
      </c>
      <c r="N30" s="124">
        <v>30.58666666666667</v>
      </c>
      <c r="O30" s="124">
        <v>6.6666666666666671E-3</v>
      </c>
      <c r="P30" s="124">
        <v>0.73999999999999988</v>
      </c>
      <c r="Q30" s="124">
        <v>44.949999999999996</v>
      </c>
      <c r="R30" s="124">
        <v>20.060000000000002</v>
      </c>
      <c r="S30" s="124">
        <v>0</v>
      </c>
      <c r="T30" s="124">
        <v>59.893333333333338</v>
      </c>
      <c r="U30" s="124">
        <v>321.64333333333337</v>
      </c>
      <c r="V30" s="124">
        <v>186.15</v>
      </c>
      <c r="W30" s="124">
        <v>1.6500000000000001</v>
      </c>
      <c r="X30" s="124">
        <v>846.56000000000006</v>
      </c>
      <c r="Y30" s="124">
        <v>2.2033333333333336</v>
      </c>
      <c r="Z30" s="124">
        <v>1515.2066666666669</v>
      </c>
    </row>
    <row r="31" spans="1:26">
      <c r="A31" s="21" t="s">
        <v>28</v>
      </c>
      <c r="B31" s="22">
        <v>20</v>
      </c>
      <c r="C31" s="22" t="s">
        <v>79</v>
      </c>
      <c r="D31" s="22">
        <v>2549</v>
      </c>
      <c r="E31" s="22" t="s">
        <v>76</v>
      </c>
      <c r="F31" s="22">
        <v>664</v>
      </c>
      <c r="G31" s="22">
        <v>112.8</v>
      </c>
      <c r="H31" s="22">
        <v>115.81</v>
      </c>
      <c r="I31" s="22">
        <v>116.05</v>
      </c>
      <c r="J31" s="59">
        <f t="shared" si="0"/>
        <v>114.88666666666667</v>
      </c>
      <c r="K31" s="3"/>
      <c r="L31" s="6" t="s">
        <v>53</v>
      </c>
      <c r="M31" s="124">
        <v>5.7866666666666662</v>
      </c>
      <c r="N31" s="124"/>
      <c r="O31" s="124">
        <v>658.17666666666662</v>
      </c>
      <c r="P31" s="124">
        <v>11.63</v>
      </c>
      <c r="Q31" s="124">
        <v>415.78999999999996</v>
      </c>
      <c r="R31" s="124">
        <v>8.0233333333333334</v>
      </c>
      <c r="S31" s="124"/>
      <c r="T31" s="124">
        <v>49.79</v>
      </c>
      <c r="U31" s="124">
        <v>169.15</v>
      </c>
      <c r="V31" s="124">
        <v>65.473333333333343</v>
      </c>
      <c r="W31" s="124">
        <v>100.59333333333335</v>
      </c>
      <c r="X31" s="124">
        <v>177.51333333333332</v>
      </c>
      <c r="Y31" s="124"/>
      <c r="Z31" s="124">
        <v>1661.9266666666665</v>
      </c>
    </row>
    <row r="32" spans="1:26">
      <c r="A32" s="21" t="s">
        <v>28</v>
      </c>
      <c r="B32" s="22">
        <v>20</v>
      </c>
      <c r="C32" s="22" t="s">
        <v>80</v>
      </c>
      <c r="D32" s="22">
        <v>2804</v>
      </c>
      <c r="E32" s="22" t="s">
        <v>76</v>
      </c>
      <c r="F32" s="22">
        <v>664</v>
      </c>
      <c r="G32" s="22">
        <v>115.59</v>
      </c>
      <c r="H32" s="22">
        <v>126.49</v>
      </c>
      <c r="I32" s="22">
        <v>141.44999999999999</v>
      </c>
      <c r="J32" s="59">
        <f t="shared" si="0"/>
        <v>127.84333333333332</v>
      </c>
      <c r="K32" s="3"/>
      <c r="L32" s="6" t="s">
        <v>54</v>
      </c>
      <c r="M32" s="124">
        <v>2.06</v>
      </c>
      <c r="N32" s="124">
        <v>1.4666666666666668</v>
      </c>
      <c r="O32" s="124">
        <v>0.27333333333333337</v>
      </c>
      <c r="P32" s="124">
        <v>1.6266666666666667</v>
      </c>
      <c r="Q32" s="124">
        <v>416.52</v>
      </c>
      <c r="R32" s="124">
        <v>241.59333333333336</v>
      </c>
      <c r="S32" s="124"/>
      <c r="T32" s="124">
        <v>66.84</v>
      </c>
      <c r="U32" s="124">
        <v>34.013333333333335</v>
      </c>
      <c r="V32" s="124">
        <v>30.77</v>
      </c>
      <c r="W32" s="124">
        <v>0.17333333333333334</v>
      </c>
      <c r="X32" s="124">
        <v>308.70999999999998</v>
      </c>
      <c r="Y32" s="124"/>
      <c r="Z32" s="124">
        <v>1104.0466666666666</v>
      </c>
    </row>
    <row r="33" spans="1:26">
      <c r="A33" s="21" t="s">
        <v>28</v>
      </c>
      <c r="B33" s="22">
        <v>20</v>
      </c>
      <c r="C33" s="22" t="s">
        <v>22</v>
      </c>
      <c r="D33" s="22">
        <v>2518</v>
      </c>
      <c r="E33" s="22" t="s">
        <v>76</v>
      </c>
      <c r="F33" s="22">
        <v>664</v>
      </c>
      <c r="G33" s="22">
        <v>220.49</v>
      </c>
      <c r="H33" s="22">
        <v>202</v>
      </c>
      <c r="I33" s="22">
        <v>201.5</v>
      </c>
      <c r="J33" s="59">
        <f t="shared" si="0"/>
        <v>207.99666666666667</v>
      </c>
      <c r="K33" s="3"/>
      <c r="L33" s="6" t="s">
        <v>55</v>
      </c>
      <c r="M33" s="124">
        <v>0.21</v>
      </c>
      <c r="N33" s="124">
        <v>4.8499999999999996</v>
      </c>
      <c r="O33" s="124">
        <v>26.13</v>
      </c>
      <c r="P33" s="124">
        <v>41.133333333333333</v>
      </c>
      <c r="Q33" s="124">
        <v>29.263333333333335</v>
      </c>
      <c r="R33" s="124">
        <v>888.34</v>
      </c>
      <c r="S33" s="124"/>
      <c r="T33" s="124">
        <v>308.03666666666669</v>
      </c>
      <c r="U33" s="124">
        <v>170.14333333333335</v>
      </c>
      <c r="V33" s="124">
        <v>254.08666666666667</v>
      </c>
      <c r="W33" s="124">
        <v>8.4700000000000006</v>
      </c>
      <c r="X33" s="124">
        <v>39.836666666666666</v>
      </c>
      <c r="Y33" s="124">
        <v>0.25</v>
      </c>
      <c r="Z33" s="124">
        <v>1770.75</v>
      </c>
    </row>
    <row r="34" spans="1:26">
      <c r="A34" s="21" t="s">
        <v>28</v>
      </c>
      <c r="B34" s="22">
        <v>20</v>
      </c>
      <c r="C34" s="22" t="s">
        <v>81</v>
      </c>
      <c r="D34" s="22">
        <v>2533</v>
      </c>
      <c r="E34" s="22" t="s">
        <v>76</v>
      </c>
      <c r="F34" s="22">
        <v>664</v>
      </c>
      <c r="G34" s="22">
        <v>0.41</v>
      </c>
      <c r="H34" s="22">
        <v>0.34</v>
      </c>
      <c r="I34" s="22">
        <v>0.26</v>
      </c>
      <c r="J34" s="59">
        <f t="shared" si="0"/>
        <v>0.33666666666666667</v>
      </c>
      <c r="K34" s="3"/>
      <c r="L34" s="6" t="s">
        <v>56</v>
      </c>
      <c r="M34" s="124"/>
      <c r="N34" s="124">
        <v>0.12666666666666668</v>
      </c>
      <c r="O34" s="124">
        <v>259.01666666666665</v>
      </c>
      <c r="P34" s="124">
        <v>36.5</v>
      </c>
      <c r="Q34" s="124">
        <v>204.83</v>
      </c>
      <c r="R34" s="124">
        <v>295.46333333333331</v>
      </c>
      <c r="S34" s="124">
        <v>47.096666666666664</v>
      </c>
      <c r="T34" s="124">
        <v>89.61</v>
      </c>
      <c r="U34" s="124">
        <v>217.56666666666669</v>
      </c>
      <c r="V34" s="124">
        <v>347.15333333333336</v>
      </c>
      <c r="W34" s="124">
        <v>38.786666666666669</v>
      </c>
      <c r="X34" s="124">
        <v>144.31333333333333</v>
      </c>
      <c r="Y34" s="124">
        <v>204.27666666666667</v>
      </c>
      <c r="Z34" s="124">
        <v>1884.74</v>
      </c>
    </row>
    <row r="35" spans="1:26">
      <c r="A35" s="21" t="s">
        <v>28</v>
      </c>
      <c r="B35" s="22">
        <v>20</v>
      </c>
      <c r="C35" s="22" t="s">
        <v>24</v>
      </c>
      <c r="D35" s="22">
        <v>2511</v>
      </c>
      <c r="E35" s="22" t="s">
        <v>76</v>
      </c>
      <c r="F35" s="22">
        <v>664</v>
      </c>
      <c r="G35" s="22">
        <v>283.33</v>
      </c>
      <c r="H35" s="22">
        <v>289.62</v>
      </c>
      <c r="I35" s="22">
        <v>270.41000000000003</v>
      </c>
      <c r="J35" s="59">
        <f t="shared" si="0"/>
        <v>281.12000000000006</v>
      </c>
      <c r="K35" s="3"/>
      <c r="L35" s="6" t="s">
        <v>57</v>
      </c>
      <c r="M35" s="124">
        <v>0.04</v>
      </c>
      <c r="N35" s="124">
        <v>230.97666666666669</v>
      </c>
      <c r="O35" s="124">
        <v>235.11666666666667</v>
      </c>
      <c r="P35" s="124">
        <v>4.67</v>
      </c>
      <c r="Q35" s="124">
        <v>108.26666666666667</v>
      </c>
      <c r="R35" s="124">
        <v>3.4599999999999995</v>
      </c>
      <c r="S35" s="124">
        <v>352.47333333333336</v>
      </c>
      <c r="T35" s="124">
        <v>0.01</v>
      </c>
      <c r="U35" s="124">
        <v>55.556666666666665</v>
      </c>
      <c r="V35" s="124">
        <v>160.08000000000001</v>
      </c>
      <c r="W35" s="124">
        <v>229.14000000000001</v>
      </c>
      <c r="X35" s="124">
        <v>49.99666666666667</v>
      </c>
      <c r="Y35" s="124">
        <v>1.07</v>
      </c>
      <c r="Z35" s="124">
        <v>1430.8566666666668</v>
      </c>
    </row>
    <row r="36" spans="1:26" ht="26.25">
      <c r="A36" s="21" t="s">
        <v>29</v>
      </c>
      <c r="B36" s="22">
        <v>233</v>
      </c>
      <c r="C36" s="22" t="s">
        <v>7</v>
      </c>
      <c r="D36" s="22">
        <v>2615</v>
      </c>
      <c r="E36" s="22" t="s">
        <v>76</v>
      </c>
      <c r="F36" s="22">
        <v>664</v>
      </c>
      <c r="G36" s="22">
        <v>0.03</v>
      </c>
      <c r="H36" s="22">
        <v>0.15</v>
      </c>
      <c r="I36" s="22">
        <v>0.13</v>
      </c>
      <c r="J36" s="59">
        <f t="shared" si="0"/>
        <v>0.10333333333333333</v>
      </c>
      <c r="K36" s="3"/>
      <c r="L36" s="6" t="s">
        <v>58</v>
      </c>
      <c r="M36" s="124">
        <v>5.84</v>
      </c>
      <c r="N36" s="124">
        <v>0.6333333333333333</v>
      </c>
      <c r="O36" s="124">
        <v>43.683333333333337</v>
      </c>
      <c r="P36" s="124">
        <v>41.633333333333333</v>
      </c>
      <c r="Q36" s="124">
        <v>226.14333333333332</v>
      </c>
      <c r="R36" s="124">
        <v>178.24666666666667</v>
      </c>
      <c r="S36" s="124">
        <v>3.3333333333333335E-3</v>
      </c>
      <c r="T36" s="124">
        <v>38.74</v>
      </c>
      <c r="U36" s="124">
        <v>693.5866666666667</v>
      </c>
      <c r="V36" s="124">
        <v>67.763333333333335</v>
      </c>
      <c r="W36" s="124">
        <v>6.39</v>
      </c>
      <c r="X36" s="124">
        <v>230.26333333333332</v>
      </c>
      <c r="Y36" s="124">
        <v>3.3333333333333335E-3</v>
      </c>
      <c r="Z36" s="124">
        <v>1532.93</v>
      </c>
    </row>
    <row r="37" spans="1:26" ht="26.25">
      <c r="A37" s="21" t="s">
        <v>29</v>
      </c>
      <c r="B37" s="22">
        <v>233</v>
      </c>
      <c r="C37" s="22" t="s">
        <v>77</v>
      </c>
      <c r="D37" s="22">
        <v>2546</v>
      </c>
      <c r="E37" s="22" t="s">
        <v>76</v>
      </c>
      <c r="F37" s="22">
        <v>664</v>
      </c>
      <c r="G37" s="22">
        <v>0.06</v>
      </c>
      <c r="H37" s="22">
        <v>0.06</v>
      </c>
      <c r="I37" s="22">
        <v>0.04</v>
      </c>
      <c r="J37" s="59">
        <f t="shared" si="0"/>
        <v>5.3333333333333337E-2</v>
      </c>
      <c r="K37" s="3"/>
      <c r="L37" s="6" t="s">
        <v>59</v>
      </c>
      <c r="M37" s="124"/>
      <c r="N37" s="124">
        <v>1.54</v>
      </c>
      <c r="O37" s="124">
        <v>197.32666666666668</v>
      </c>
      <c r="P37" s="124">
        <v>125.24000000000001</v>
      </c>
      <c r="Q37" s="124">
        <v>46.143333333333338</v>
      </c>
      <c r="R37" s="124">
        <v>30.313333333333333</v>
      </c>
      <c r="S37" s="124">
        <v>15.983333333333334</v>
      </c>
      <c r="T37" s="124">
        <v>105.10333333333334</v>
      </c>
      <c r="U37" s="124">
        <v>844.95333333333338</v>
      </c>
      <c r="V37" s="124">
        <v>21.38</v>
      </c>
      <c r="W37" s="124">
        <v>13.030000000000001</v>
      </c>
      <c r="X37" s="124">
        <v>108.49666666666667</v>
      </c>
      <c r="Y37" s="124"/>
      <c r="Z37" s="124">
        <v>1509.5100000000002</v>
      </c>
    </row>
    <row r="38" spans="1:26" ht="26.25">
      <c r="A38" s="21" t="s">
        <v>29</v>
      </c>
      <c r="B38" s="22">
        <v>233</v>
      </c>
      <c r="C38" s="22" t="s">
        <v>12</v>
      </c>
      <c r="D38" s="22">
        <v>2532</v>
      </c>
      <c r="E38" s="22" t="s">
        <v>76</v>
      </c>
      <c r="F38" s="22">
        <v>664</v>
      </c>
      <c r="G38" s="22">
        <v>0.67</v>
      </c>
      <c r="H38" s="22">
        <v>0.65</v>
      </c>
      <c r="I38" s="22">
        <v>1.1299999999999999</v>
      </c>
      <c r="J38" s="59">
        <f t="shared" si="0"/>
        <v>0.81666666666666676</v>
      </c>
      <c r="K38" s="3"/>
      <c r="L38" s="6" t="s">
        <v>60</v>
      </c>
      <c r="M38" s="124"/>
      <c r="N38" s="124">
        <v>0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>
        <v>0</v>
      </c>
    </row>
    <row r="39" spans="1:26" ht="26.25">
      <c r="A39" s="21" t="s">
        <v>29</v>
      </c>
      <c r="B39" s="22">
        <v>233</v>
      </c>
      <c r="C39" s="22" t="s">
        <v>78</v>
      </c>
      <c r="D39" s="22">
        <v>2820</v>
      </c>
      <c r="E39" s="22" t="s">
        <v>76</v>
      </c>
      <c r="F39" s="22">
        <v>664</v>
      </c>
      <c r="G39" s="22">
        <v>145.72</v>
      </c>
      <c r="H39" s="22">
        <v>136.62</v>
      </c>
      <c r="I39" s="22">
        <v>151.26</v>
      </c>
      <c r="J39" s="59">
        <f t="shared" si="0"/>
        <v>144.53333333333333</v>
      </c>
      <c r="K39" s="3"/>
      <c r="L39" s="6" t="s">
        <v>61</v>
      </c>
      <c r="M39" s="124">
        <v>2.6</v>
      </c>
      <c r="N39" s="124">
        <v>5.293333333333333</v>
      </c>
      <c r="O39" s="124">
        <v>0.70666666666666667</v>
      </c>
      <c r="P39" s="124">
        <v>38.036666666666669</v>
      </c>
      <c r="Q39" s="124">
        <v>26.573333333333334</v>
      </c>
      <c r="R39" s="124">
        <v>153.04</v>
      </c>
      <c r="S39" s="124"/>
      <c r="T39" s="124">
        <v>67.233333333333334</v>
      </c>
      <c r="U39" s="124">
        <v>24.693333333333332</v>
      </c>
      <c r="V39" s="124">
        <v>593.27</v>
      </c>
      <c r="W39" s="124">
        <v>0.5033333333333333</v>
      </c>
      <c r="X39" s="124">
        <v>331.19333333333333</v>
      </c>
      <c r="Y39" s="124">
        <v>8.5633333333333326</v>
      </c>
      <c r="Z39" s="124">
        <v>1251.7066666666667</v>
      </c>
    </row>
    <row r="40" spans="1:26" ht="26.25">
      <c r="A40" s="21" t="s">
        <v>29</v>
      </c>
      <c r="B40" s="22">
        <v>233</v>
      </c>
      <c r="C40" s="22" t="s">
        <v>17</v>
      </c>
      <c r="D40" s="22">
        <v>2514</v>
      </c>
      <c r="E40" s="22" t="s">
        <v>76</v>
      </c>
      <c r="F40" s="22">
        <v>664</v>
      </c>
      <c r="G40" s="22">
        <v>354.46</v>
      </c>
      <c r="H40" s="22">
        <v>423.63</v>
      </c>
      <c r="I40" s="22">
        <v>476.17</v>
      </c>
      <c r="J40" s="59">
        <f t="shared" si="0"/>
        <v>418.08666666666664</v>
      </c>
      <c r="K40" s="3"/>
      <c r="L40" s="6" t="s">
        <v>62</v>
      </c>
      <c r="M40" s="124">
        <v>2.29</v>
      </c>
      <c r="N40" s="124">
        <v>34.313333333333333</v>
      </c>
      <c r="O40" s="124">
        <v>0.04</v>
      </c>
      <c r="P40" s="124">
        <v>41.150000000000006</v>
      </c>
      <c r="Q40" s="124">
        <v>570.06666666666661</v>
      </c>
      <c r="R40" s="124"/>
      <c r="S40" s="124"/>
      <c r="T40" s="124">
        <v>18.276666666666667</v>
      </c>
      <c r="U40" s="124">
        <v>193.2833333333333</v>
      </c>
      <c r="V40" s="124">
        <v>11.68</v>
      </c>
      <c r="W40" s="124">
        <v>4.9866666666666672</v>
      </c>
      <c r="X40" s="124">
        <v>361.14333333333337</v>
      </c>
      <c r="Y40" s="124"/>
      <c r="Z40" s="124">
        <v>1237.2299999999998</v>
      </c>
    </row>
    <row r="41" spans="1:26" ht="26.25">
      <c r="A41" s="21" t="s">
        <v>29</v>
      </c>
      <c r="B41" s="22">
        <v>233</v>
      </c>
      <c r="C41" s="22" t="s">
        <v>18</v>
      </c>
      <c r="D41" s="22">
        <v>2517</v>
      </c>
      <c r="E41" s="22" t="s">
        <v>76</v>
      </c>
      <c r="F41" s="22">
        <v>664</v>
      </c>
      <c r="G41" s="22">
        <v>595.67999999999995</v>
      </c>
      <c r="H41" s="22">
        <v>574.66</v>
      </c>
      <c r="I41" s="22">
        <v>566.76</v>
      </c>
      <c r="J41" s="59">
        <f t="shared" si="0"/>
        <v>579.0333333333333</v>
      </c>
      <c r="K41" s="3"/>
      <c r="L41" s="6" t="s">
        <v>63</v>
      </c>
      <c r="M41" s="124">
        <v>3.9966666666666666</v>
      </c>
      <c r="N41" s="124">
        <v>78.14</v>
      </c>
      <c r="O41" s="124">
        <v>316.55666666666667</v>
      </c>
      <c r="P41" s="124">
        <v>44.35</v>
      </c>
      <c r="Q41" s="124">
        <v>507.39333333333326</v>
      </c>
      <c r="R41" s="124">
        <v>46.983333333333327</v>
      </c>
      <c r="S41" s="124"/>
      <c r="T41" s="124">
        <v>3.6766666666666672</v>
      </c>
      <c r="U41" s="124">
        <v>207.95000000000002</v>
      </c>
      <c r="V41" s="124">
        <v>182.40666666666667</v>
      </c>
      <c r="W41" s="124">
        <v>0.91333333333333322</v>
      </c>
      <c r="X41" s="124">
        <v>96.393333333333331</v>
      </c>
      <c r="Y41" s="124">
        <v>207.22666666666666</v>
      </c>
      <c r="Z41" s="124">
        <v>1695.9866666666669</v>
      </c>
    </row>
    <row r="42" spans="1:26" ht="26.25">
      <c r="A42" s="21" t="s">
        <v>29</v>
      </c>
      <c r="B42" s="22">
        <v>233</v>
      </c>
      <c r="C42" s="22" t="s">
        <v>20</v>
      </c>
      <c r="D42" s="22">
        <v>2616</v>
      </c>
      <c r="E42" s="22" t="s">
        <v>76</v>
      </c>
      <c r="F42" s="22">
        <v>664</v>
      </c>
      <c r="G42" s="22">
        <v>0.06</v>
      </c>
      <c r="H42" s="22">
        <v>0.06</v>
      </c>
      <c r="I42" s="22">
        <v>0.06</v>
      </c>
      <c r="J42" s="59">
        <f t="shared" si="0"/>
        <v>0.06</v>
      </c>
      <c r="K42" s="3"/>
      <c r="L42" s="6" t="s">
        <v>64</v>
      </c>
      <c r="M42" s="124">
        <v>28.919999999999998</v>
      </c>
      <c r="N42" s="124">
        <v>113.79666666666667</v>
      </c>
      <c r="O42" s="124">
        <v>288.06</v>
      </c>
      <c r="P42" s="124">
        <v>39.083333333333336</v>
      </c>
      <c r="Q42" s="124">
        <v>211.88666666666668</v>
      </c>
      <c r="R42" s="124">
        <v>119.51333333333332</v>
      </c>
      <c r="S42" s="124">
        <v>350.24333333333334</v>
      </c>
      <c r="T42" s="124">
        <v>47.20333333333334</v>
      </c>
      <c r="U42" s="124">
        <v>45.216666666666669</v>
      </c>
      <c r="V42" s="124">
        <v>49.04666666666666</v>
      </c>
      <c r="W42" s="124">
        <v>196.94666666666669</v>
      </c>
      <c r="X42" s="124">
        <v>90.926666666666662</v>
      </c>
      <c r="Y42" s="124"/>
      <c r="Z42" s="124">
        <v>1580.8433333333335</v>
      </c>
    </row>
    <row r="43" spans="1:26" ht="26.25">
      <c r="A43" s="21" t="s">
        <v>29</v>
      </c>
      <c r="B43" s="22">
        <v>233</v>
      </c>
      <c r="C43" s="22" t="s">
        <v>79</v>
      </c>
      <c r="D43" s="22">
        <v>2549</v>
      </c>
      <c r="E43" s="22" t="s">
        <v>76</v>
      </c>
      <c r="F43" s="22">
        <v>664</v>
      </c>
      <c r="G43" s="22">
        <v>117.39</v>
      </c>
      <c r="H43" s="22">
        <v>130.29</v>
      </c>
      <c r="I43" s="22">
        <v>132.25</v>
      </c>
      <c r="J43" s="59">
        <f t="shared" si="0"/>
        <v>126.64333333333333</v>
      </c>
      <c r="K43" s="3"/>
      <c r="L43" s="6" t="s">
        <v>65</v>
      </c>
      <c r="M43" s="124">
        <v>78.290000000000006</v>
      </c>
      <c r="N43" s="124">
        <v>100.92</v>
      </c>
      <c r="O43" s="124">
        <v>222.21333333333334</v>
      </c>
      <c r="P43" s="124">
        <v>33.356666666666662</v>
      </c>
      <c r="Q43" s="124">
        <v>521.90666666666664</v>
      </c>
      <c r="R43" s="124">
        <v>20.683333333333334</v>
      </c>
      <c r="S43" s="124">
        <v>26.626666666666665</v>
      </c>
      <c r="T43" s="124">
        <v>36.089999999999996</v>
      </c>
      <c r="U43" s="124">
        <v>204.16666666666666</v>
      </c>
      <c r="V43" s="124">
        <v>70.8</v>
      </c>
      <c r="W43" s="124">
        <v>85.876666666666665</v>
      </c>
      <c r="X43" s="124">
        <v>114.64666666666666</v>
      </c>
      <c r="Y43" s="124">
        <v>0.53333333333333333</v>
      </c>
      <c r="Z43" s="124">
        <v>1516.11</v>
      </c>
    </row>
    <row r="44" spans="1:26" ht="26.25">
      <c r="A44" s="21" t="s">
        <v>29</v>
      </c>
      <c r="B44" s="22">
        <v>233</v>
      </c>
      <c r="C44" s="22" t="s">
        <v>80</v>
      </c>
      <c r="D44" s="22">
        <v>2804</v>
      </c>
      <c r="E44" s="22" t="s">
        <v>76</v>
      </c>
      <c r="F44" s="22">
        <v>664</v>
      </c>
      <c r="G44" s="22">
        <v>183.4</v>
      </c>
      <c r="H44" s="22">
        <v>182.68</v>
      </c>
      <c r="I44" s="22">
        <v>128.38</v>
      </c>
      <c r="J44" s="59">
        <f t="shared" si="0"/>
        <v>164.82000000000002</v>
      </c>
      <c r="K44" s="3"/>
      <c r="L44" s="6" t="s">
        <v>66</v>
      </c>
      <c r="M44" s="124">
        <v>0.62</v>
      </c>
      <c r="N44" s="124">
        <v>7.6766666666666667</v>
      </c>
      <c r="O44" s="124">
        <v>254.48000000000002</v>
      </c>
      <c r="P44" s="124">
        <v>39.1</v>
      </c>
      <c r="Q44" s="124">
        <v>961.43333333333339</v>
      </c>
      <c r="R44" s="124">
        <v>9.0399999999999991</v>
      </c>
      <c r="S44" s="124"/>
      <c r="T44" s="124">
        <v>15.776666666666666</v>
      </c>
      <c r="U44" s="124">
        <v>25.986666666666665</v>
      </c>
      <c r="V44" s="124">
        <v>24.616666666666664</v>
      </c>
      <c r="W44" s="124">
        <v>15.476666666666668</v>
      </c>
      <c r="X44" s="124">
        <v>125.77</v>
      </c>
      <c r="Y44" s="124"/>
      <c r="Z44" s="124">
        <v>1479.9766666666667</v>
      </c>
    </row>
    <row r="45" spans="1:26" ht="26.25">
      <c r="A45" s="21" t="s">
        <v>29</v>
      </c>
      <c r="B45" s="22">
        <v>233</v>
      </c>
      <c r="C45" s="22" t="s">
        <v>22</v>
      </c>
      <c r="D45" s="22">
        <v>2518</v>
      </c>
      <c r="E45" s="22" t="s">
        <v>76</v>
      </c>
      <c r="F45" s="22">
        <v>664</v>
      </c>
      <c r="G45" s="22">
        <v>729.73</v>
      </c>
      <c r="H45" s="22">
        <v>682.54</v>
      </c>
      <c r="I45" s="22">
        <v>708.18</v>
      </c>
      <c r="J45" s="59">
        <f t="shared" si="0"/>
        <v>706.81666666666661</v>
      </c>
      <c r="K45" s="3"/>
      <c r="L45" s="6" t="s">
        <v>67</v>
      </c>
      <c r="M45" s="124">
        <v>8.9966666666666679</v>
      </c>
      <c r="N45" s="124">
        <v>36.243333333333332</v>
      </c>
      <c r="O45" s="124">
        <v>43.41</v>
      </c>
      <c r="P45" s="124">
        <v>65.213333333333338</v>
      </c>
      <c r="Q45" s="124">
        <v>909.50666666666666</v>
      </c>
      <c r="R45" s="124">
        <v>24.076666666666664</v>
      </c>
      <c r="S45" s="124"/>
      <c r="T45" s="124">
        <v>7.6066666666666665</v>
      </c>
      <c r="U45" s="124">
        <v>19.596666666666668</v>
      </c>
      <c r="V45" s="124">
        <v>51.03</v>
      </c>
      <c r="W45" s="124">
        <v>0.32666666666666666</v>
      </c>
      <c r="X45" s="124">
        <v>231.27666666666667</v>
      </c>
      <c r="Y45" s="124"/>
      <c r="Z45" s="124">
        <v>1397.2833333333328</v>
      </c>
    </row>
    <row r="46" spans="1:26" ht="26.25">
      <c r="A46" s="21" t="s">
        <v>29</v>
      </c>
      <c r="B46" s="22">
        <v>233</v>
      </c>
      <c r="C46" s="22" t="s">
        <v>81</v>
      </c>
      <c r="D46" s="22">
        <v>2533</v>
      </c>
      <c r="E46" s="22" t="s">
        <v>76</v>
      </c>
      <c r="F46" s="22">
        <v>664</v>
      </c>
      <c r="G46" s="22">
        <v>12.19</v>
      </c>
      <c r="H46" s="22">
        <v>13.55</v>
      </c>
      <c r="I46" s="22">
        <v>9.9600000000000009</v>
      </c>
      <c r="J46" s="59">
        <f t="shared" si="0"/>
        <v>11.9</v>
      </c>
      <c r="K46" s="3"/>
      <c r="L46" s="6" t="s">
        <v>26</v>
      </c>
      <c r="M46" s="124">
        <v>753.28333333333308</v>
      </c>
      <c r="N46" s="124">
        <v>1525.676666666667</v>
      </c>
      <c r="O46" s="124">
        <v>8349.26</v>
      </c>
      <c r="P46" s="124">
        <v>1692.1566666666668</v>
      </c>
      <c r="Q46" s="124">
        <v>12996.710000000001</v>
      </c>
      <c r="R46" s="124">
        <v>4410.4933333333338</v>
      </c>
      <c r="S46" s="124">
        <v>1980.9633333333331</v>
      </c>
      <c r="T46" s="124">
        <v>1839.6899999999996</v>
      </c>
      <c r="U46" s="124">
        <v>10711.483333333332</v>
      </c>
      <c r="V46" s="124">
        <v>5306.39</v>
      </c>
      <c r="W46" s="124">
        <v>1408.2933333333335</v>
      </c>
      <c r="X46" s="124">
        <v>8166.6466666666674</v>
      </c>
      <c r="Y46" s="124">
        <v>2113.9266666666663</v>
      </c>
      <c r="Z46" s="124">
        <v>61254.973333333328</v>
      </c>
    </row>
    <row r="47" spans="1:26" ht="26.25">
      <c r="A47" s="21" t="s">
        <v>29</v>
      </c>
      <c r="B47" s="22">
        <v>233</v>
      </c>
      <c r="C47" s="22" t="s">
        <v>24</v>
      </c>
      <c r="D47" s="22">
        <v>2511</v>
      </c>
      <c r="E47" s="22" t="s">
        <v>76</v>
      </c>
      <c r="F47" s="22">
        <v>664</v>
      </c>
      <c r="G47" s="22">
        <v>67.13</v>
      </c>
      <c r="H47" s="22">
        <v>67.739999999999995</v>
      </c>
      <c r="I47" s="22">
        <v>66.819999999999993</v>
      </c>
      <c r="J47" s="59">
        <f t="shared" si="0"/>
        <v>67.23</v>
      </c>
      <c r="K47" s="3"/>
    </row>
    <row r="48" spans="1:26" ht="26.25">
      <c r="A48" s="21" t="s">
        <v>29</v>
      </c>
      <c r="B48" s="22">
        <v>233</v>
      </c>
      <c r="C48" s="22" t="s">
        <v>25</v>
      </c>
      <c r="D48" s="22">
        <v>2535</v>
      </c>
      <c r="E48" s="22" t="s">
        <v>76</v>
      </c>
      <c r="F48" s="22">
        <v>664</v>
      </c>
      <c r="G48" s="22">
        <v>3.29</v>
      </c>
      <c r="H48" s="22">
        <v>3.85</v>
      </c>
      <c r="I48" s="22">
        <v>3.31</v>
      </c>
      <c r="J48" s="59">
        <f t="shared" si="0"/>
        <v>3.4833333333333338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21" t="s">
        <v>30</v>
      </c>
      <c r="B49" s="22">
        <v>29</v>
      </c>
      <c r="C49" s="22" t="s">
        <v>7</v>
      </c>
      <c r="D49" s="22">
        <v>2615</v>
      </c>
      <c r="E49" s="22" t="s">
        <v>76</v>
      </c>
      <c r="F49" s="22">
        <v>664</v>
      </c>
      <c r="G49" s="22">
        <v>238.04</v>
      </c>
      <c r="H49" s="22">
        <v>239.26</v>
      </c>
      <c r="I49" s="22">
        <v>240.03</v>
      </c>
      <c r="J49" s="59">
        <f t="shared" si="0"/>
        <v>239.10999999999999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21" t="s">
        <v>30</v>
      </c>
      <c r="B50" s="22">
        <v>29</v>
      </c>
      <c r="C50" s="22" t="s">
        <v>77</v>
      </c>
      <c r="D50" s="22">
        <v>2546</v>
      </c>
      <c r="E50" s="22" t="s">
        <v>76</v>
      </c>
      <c r="F50" s="22">
        <v>664</v>
      </c>
      <c r="G50" s="22">
        <v>267.87</v>
      </c>
      <c r="H50" s="22">
        <v>261.91000000000003</v>
      </c>
      <c r="I50" s="22">
        <v>264.20999999999998</v>
      </c>
      <c r="J50" s="59">
        <f t="shared" si="0"/>
        <v>264.66333333333336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21" t="s">
        <v>30</v>
      </c>
      <c r="B51" s="22">
        <v>29</v>
      </c>
      <c r="C51" s="22" t="s">
        <v>12</v>
      </c>
      <c r="D51" s="22">
        <v>2532</v>
      </c>
      <c r="E51" s="22" t="s">
        <v>76</v>
      </c>
      <c r="F51" s="22">
        <v>664</v>
      </c>
      <c r="G51" s="22">
        <v>253.44</v>
      </c>
      <c r="H51" s="22">
        <v>209.56</v>
      </c>
      <c r="I51" s="22">
        <v>213.19</v>
      </c>
      <c r="J51" s="59">
        <f t="shared" si="0"/>
        <v>225.39666666666668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21" t="s">
        <v>30</v>
      </c>
      <c r="B52" s="22">
        <v>29</v>
      </c>
      <c r="C52" s="22" t="s">
        <v>78</v>
      </c>
      <c r="D52" s="22">
        <v>2820</v>
      </c>
      <c r="E52" s="22" t="s">
        <v>76</v>
      </c>
      <c r="F52" s="22">
        <v>664</v>
      </c>
      <c r="G52" s="22">
        <v>5.0999999999999996</v>
      </c>
      <c r="H52" s="22">
        <v>4.95</v>
      </c>
      <c r="I52" s="22">
        <v>4.8899999999999997</v>
      </c>
      <c r="J52" s="59">
        <f t="shared" si="0"/>
        <v>4.9800000000000004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21" t="s">
        <v>30</v>
      </c>
      <c r="B53" s="22">
        <v>29</v>
      </c>
      <c r="C53" s="22" t="s">
        <v>17</v>
      </c>
      <c r="D53" s="22">
        <v>2514</v>
      </c>
      <c r="E53" s="22" t="s">
        <v>76</v>
      </c>
      <c r="F53" s="22">
        <v>664</v>
      </c>
      <c r="G53" s="22">
        <v>234.61</v>
      </c>
      <c r="H53" s="22">
        <v>215.76</v>
      </c>
      <c r="I53" s="22">
        <v>219.71</v>
      </c>
      <c r="J53" s="59">
        <f t="shared" si="0"/>
        <v>223.36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21" t="s">
        <v>30</v>
      </c>
      <c r="B54" s="22">
        <v>29</v>
      </c>
      <c r="C54" s="22" t="s">
        <v>18</v>
      </c>
      <c r="D54" s="22">
        <v>2517</v>
      </c>
      <c r="E54" s="22" t="s">
        <v>76</v>
      </c>
      <c r="F54" s="22">
        <v>664</v>
      </c>
      <c r="G54" s="22">
        <v>2.02</v>
      </c>
      <c r="H54" s="22">
        <v>2.72</v>
      </c>
      <c r="I54" s="22">
        <v>2.83</v>
      </c>
      <c r="J54" s="59">
        <f t="shared" si="0"/>
        <v>2.5233333333333334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21" t="s">
        <v>30</v>
      </c>
      <c r="B55" s="22">
        <v>29</v>
      </c>
      <c r="C55" s="22" t="s">
        <v>79</v>
      </c>
      <c r="D55" s="22">
        <v>2549</v>
      </c>
      <c r="E55" s="22" t="s">
        <v>76</v>
      </c>
      <c r="F55" s="22">
        <v>664</v>
      </c>
      <c r="G55" s="22">
        <v>2.08</v>
      </c>
      <c r="H55" s="22">
        <v>2.02</v>
      </c>
      <c r="I55" s="22">
        <v>1.96</v>
      </c>
      <c r="J55" s="59">
        <f t="shared" si="0"/>
        <v>2.02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21" t="s">
        <v>30</v>
      </c>
      <c r="B56" s="22">
        <v>29</v>
      </c>
      <c r="C56" s="22" t="s">
        <v>80</v>
      </c>
      <c r="D56" s="22">
        <v>2804</v>
      </c>
      <c r="E56" s="22" t="s">
        <v>76</v>
      </c>
      <c r="F56" s="22">
        <v>664</v>
      </c>
      <c r="G56" s="22">
        <v>47.88</v>
      </c>
      <c r="H56" s="22">
        <v>58.47</v>
      </c>
      <c r="I56" s="22">
        <v>56.86</v>
      </c>
      <c r="J56" s="59">
        <f t="shared" si="0"/>
        <v>54.403333333333329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21" t="s">
        <v>30</v>
      </c>
      <c r="B57" s="22">
        <v>29</v>
      </c>
      <c r="C57" s="22" t="s">
        <v>22</v>
      </c>
      <c r="D57" s="22">
        <v>2518</v>
      </c>
      <c r="E57" s="22" t="s">
        <v>76</v>
      </c>
      <c r="F57" s="22">
        <v>664</v>
      </c>
      <c r="G57" s="22">
        <v>12.66</v>
      </c>
      <c r="H57" s="22">
        <v>15.33</v>
      </c>
      <c r="I57" s="22">
        <v>15.55</v>
      </c>
      <c r="J57" s="59">
        <f t="shared" si="0"/>
        <v>14.513333333333335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21" t="s">
        <v>30</v>
      </c>
      <c r="B58" s="22">
        <v>29</v>
      </c>
      <c r="C58" s="22" t="s">
        <v>81</v>
      </c>
      <c r="D58" s="22">
        <v>2533</v>
      </c>
      <c r="E58" s="22" t="s">
        <v>76</v>
      </c>
      <c r="F58" s="22">
        <v>664</v>
      </c>
      <c r="G58" s="22">
        <v>298.02</v>
      </c>
      <c r="H58" s="22">
        <v>275.17</v>
      </c>
      <c r="I58" s="22">
        <v>278.51</v>
      </c>
      <c r="J58" s="59">
        <f t="shared" si="0"/>
        <v>283.90000000000003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21" t="s">
        <v>30</v>
      </c>
      <c r="B59" s="22">
        <v>29</v>
      </c>
      <c r="C59" s="22" t="s">
        <v>24</v>
      </c>
      <c r="D59" s="22">
        <v>2511</v>
      </c>
      <c r="E59" s="22" t="s">
        <v>76</v>
      </c>
      <c r="F59" s="22">
        <v>664</v>
      </c>
      <c r="G59" s="22">
        <v>13.37</v>
      </c>
      <c r="H59" s="22">
        <v>12.8</v>
      </c>
      <c r="I59" s="22">
        <v>17.28</v>
      </c>
      <c r="J59" s="59">
        <f t="shared" si="0"/>
        <v>14.483333333333334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21" t="s">
        <v>30</v>
      </c>
      <c r="B60" s="22">
        <v>29</v>
      </c>
      <c r="C60" s="22" t="s">
        <v>25</v>
      </c>
      <c r="D60" s="22">
        <v>2535</v>
      </c>
      <c r="E60" s="22" t="s">
        <v>76</v>
      </c>
      <c r="F60" s="22">
        <v>664</v>
      </c>
      <c r="G60" s="22">
        <v>3.75</v>
      </c>
      <c r="H60" s="22">
        <v>3.61</v>
      </c>
      <c r="I60" s="22">
        <v>3.5</v>
      </c>
      <c r="J60" s="59">
        <f t="shared" si="0"/>
        <v>3.6199999999999997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21" t="s">
        <v>31</v>
      </c>
      <c r="B61" s="22">
        <v>32</v>
      </c>
      <c r="C61" s="22" t="s">
        <v>7</v>
      </c>
      <c r="D61" s="22">
        <v>2615</v>
      </c>
      <c r="E61" s="22" t="s">
        <v>76</v>
      </c>
      <c r="F61" s="22">
        <v>664</v>
      </c>
      <c r="G61" s="22">
        <v>45.46</v>
      </c>
      <c r="H61" s="22">
        <v>45.61</v>
      </c>
      <c r="I61" s="22">
        <v>47.4</v>
      </c>
      <c r="J61" s="59">
        <f t="shared" si="0"/>
        <v>46.156666666666666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21" t="s">
        <v>31</v>
      </c>
      <c r="B62" s="22">
        <v>32</v>
      </c>
      <c r="C62" s="22" t="s">
        <v>77</v>
      </c>
      <c r="D62" s="22">
        <v>2546</v>
      </c>
      <c r="E62" s="22" t="s">
        <v>76</v>
      </c>
      <c r="F62" s="22">
        <v>664</v>
      </c>
      <c r="G62" s="22">
        <v>87.23</v>
      </c>
      <c r="H62" s="22">
        <v>81.58</v>
      </c>
      <c r="I62" s="22">
        <v>81.040000000000006</v>
      </c>
      <c r="J62" s="59">
        <f t="shared" si="0"/>
        <v>83.283333333333346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21" t="s">
        <v>31</v>
      </c>
      <c r="B63" s="22">
        <v>32</v>
      </c>
      <c r="C63" s="22" t="s">
        <v>12</v>
      </c>
      <c r="D63" s="22">
        <v>2532</v>
      </c>
      <c r="E63" s="22" t="s">
        <v>76</v>
      </c>
      <c r="F63" s="22">
        <v>664</v>
      </c>
      <c r="G63" s="22">
        <v>271.49</v>
      </c>
      <c r="H63" s="22">
        <v>259.45999999999998</v>
      </c>
      <c r="I63" s="22">
        <v>253.45</v>
      </c>
      <c r="J63" s="59">
        <f t="shared" si="0"/>
        <v>261.4666666666667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21" t="s">
        <v>31</v>
      </c>
      <c r="B64" s="22">
        <v>32</v>
      </c>
      <c r="C64" s="22" t="s">
        <v>78</v>
      </c>
      <c r="D64" s="22">
        <v>2820</v>
      </c>
      <c r="E64" s="22" t="s">
        <v>76</v>
      </c>
      <c r="F64" s="22">
        <v>664</v>
      </c>
      <c r="G64" s="22">
        <v>67.91</v>
      </c>
      <c r="H64" s="22">
        <v>32.75</v>
      </c>
      <c r="I64" s="22">
        <v>29.95</v>
      </c>
      <c r="J64" s="59">
        <f t="shared" si="0"/>
        <v>43.536666666666662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21" t="s">
        <v>31</v>
      </c>
      <c r="B65" s="22">
        <v>32</v>
      </c>
      <c r="C65" s="22" t="s">
        <v>17</v>
      </c>
      <c r="D65" s="22">
        <v>2514</v>
      </c>
      <c r="E65" s="22" t="s">
        <v>76</v>
      </c>
      <c r="F65" s="22">
        <v>664</v>
      </c>
      <c r="G65" s="22">
        <v>321.33</v>
      </c>
      <c r="H65" s="22">
        <v>340.83</v>
      </c>
      <c r="I65" s="22">
        <v>381.99</v>
      </c>
      <c r="J65" s="59">
        <f t="shared" si="0"/>
        <v>348.05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21" t="s">
        <v>31</v>
      </c>
      <c r="B66" s="22">
        <v>32</v>
      </c>
      <c r="C66" s="22" t="s">
        <v>18</v>
      </c>
      <c r="D66" s="22">
        <v>2517</v>
      </c>
      <c r="E66" s="22" t="s">
        <v>76</v>
      </c>
      <c r="F66" s="22">
        <v>664</v>
      </c>
      <c r="G66" s="22">
        <v>26.59</v>
      </c>
      <c r="H66" s="22">
        <v>25.99</v>
      </c>
      <c r="I66" s="22">
        <v>25.4</v>
      </c>
      <c r="J66" s="59">
        <f t="shared" si="0"/>
        <v>25.993333333333329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21" t="s">
        <v>31</v>
      </c>
      <c r="B67" s="22">
        <v>32</v>
      </c>
      <c r="C67" s="22" t="s">
        <v>20</v>
      </c>
      <c r="D67" s="22">
        <v>2616</v>
      </c>
      <c r="E67" s="22" t="s">
        <v>76</v>
      </c>
      <c r="F67" s="22">
        <v>664</v>
      </c>
      <c r="G67" s="22">
        <v>111.28</v>
      </c>
      <c r="H67" s="22">
        <v>112.31</v>
      </c>
      <c r="I67" s="22">
        <v>109.77</v>
      </c>
      <c r="J67" s="59">
        <f t="shared" si="0"/>
        <v>111.12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21" t="s">
        <v>31</v>
      </c>
      <c r="B68" s="22">
        <v>32</v>
      </c>
      <c r="C68" s="22" t="s">
        <v>79</v>
      </c>
      <c r="D68" s="22">
        <v>2549</v>
      </c>
      <c r="E68" s="22" t="s">
        <v>76</v>
      </c>
      <c r="F68" s="22">
        <v>664</v>
      </c>
      <c r="G68" s="22">
        <v>50.4</v>
      </c>
      <c r="H68" s="22">
        <v>50.39</v>
      </c>
      <c r="I68" s="22">
        <v>49.25</v>
      </c>
      <c r="J68" s="59">
        <f t="shared" ref="J68:J131" si="1">AVERAGE(G68:I68)</f>
        <v>50.013333333333328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21" t="s">
        <v>31</v>
      </c>
      <c r="B69" s="22">
        <v>32</v>
      </c>
      <c r="C69" s="22" t="s">
        <v>80</v>
      </c>
      <c r="D69" s="22">
        <v>2804</v>
      </c>
      <c r="E69" s="22" t="s">
        <v>76</v>
      </c>
      <c r="F69" s="22">
        <v>664</v>
      </c>
      <c r="G69" s="22">
        <v>208.69</v>
      </c>
      <c r="H69" s="22">
        <v>274.39</v>
      </c>
      <c r="I69" s="22">
        <v>222.6</v>
      </c>
      <c r="J69" s="59">
        <f t="shared" si="1"/>
        <v>235.22666666666666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21" t="s">
        <v>31</v>
      </c>
      <c r="B70" s="22">
        <v>32</v>
      </c>
      <c r="C70" s="22" t="s">
        <v>22</v>
      </c>
      <c r="D70" s="22">
        <v>2518</v>
      </c>
      <c r="E70" s="22" t="s">
        <v>76</v>
      </c>
      <c r="F70" s="22">
        <v>664</v>
      </c>
      <c r="G70" s="22">
        <v>194.63</v>
      </c>
      <c r="H70" s="22">
        <v>163.98</v>
      </c>
      <c r="I70" s="22">
        <v>214.2</v>
      </c>
      <c r="J70" s="59">
        <f t="shared" si="1"/>
        <v>190.93666666666664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21" t="s">
        <v>31</v>
      </c>
      <c r="B71" s="22">
        <v>32</v>
      </c>
      <c r="C71" s="22" t="s">
        <v>81</v>
      </c>
      <c r="D71" s="22">
        <v>2533</v>
      </c>
      <c r="E71" s="22" t="s">
        <v>76</v>
      </c>
      <c r="F71" s="22">
        <v>664</v>
      </c>
      <c r="G71" s="22">
        <v>26.3</v>
      </c>
      <c r="H71" s="22">
        <v>25.38</v>
      </c>
      <c r="I71" s="22">
        <v>24.81</v>
      </c>
      <c r="J71" s="59">
        <f t="shared" si="1"/>
        <v>25.496666666666666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21" t="s">
        <v>31</v>
      </c>
      <c r="B72" s="22">
        <v>32</v>
      </c>
      <c r="C72" s="22" t="s">
        <v>24</v>
      </c>
      <c r="D72" s="22">
        <v>2511</v>
      </c>
      <c r="E72" s="22" t="s">
        <v>76</v>
      </c>
      <c r="F72" s="22">
        <v>664</v>
      </c>
      <c r="G72" s="22">
        <v>136.68</v>
      </c>
      <c r="H72" s="22">
        <v>155.47</v>
      </c>
      <c r="I72" s="22">
        <v>131</v>
      </c>
      <c r="J72" s="59">
        <f t="shared" si="1"/>
        <v>141.04999999999998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21" t="s">
        <v>31</v>
      </c>
      <c r="B73" s="22">
        <v>32</v>
      </c>
      <c r="C73" s="22" t="s">
        <v>25</v>
      </c>
      <c r="D73" s="22">
        <v>2535</v>
      </c>
      <c r="E73" s="22" t="s">
        <v>76</v>
      </c>
      <c r="F73" s="22">
        <v>664</v>
      </c>
      <c r="G73" s="22">
        <v>26.77</v>
      </c>
      <c r="H73" s="22">
        <v>27.04</v>
      </c>
      <c r="I73" s="22">
        <v>26.43</v>
      </c>
      <c r="J73" s="59">
        <f t="shared" si="1"/>
        <v>26.74666666666667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9">
      <c r="A74" s="21" t="s">
        <v>32</v>
      </c>
      <c r="B74" s="22">
        <v>37</v>
      </c>
      <c r="C74" s="22" t="s">
        <v>7</v>
      </c>
      <c r="D74" s="22">
        <v>2615</v>
      </c>
      <c r="E74" s="22" t="s">
        <v>76</v>
      </c>
      <c r="F74" s="22">
        <v>664</v>
      </c>
      <c r="G74" s="22">
        <v>40.4</v>
      </c>
      <c r="H74" s="22">
        <v>40.72</v>
      </c>
      <c r="I74" s="22">
        <v>41.7</v>
      </c>
      <c r="J74" s="59">
        <f t="shared" si="1"/>
        <v>40.940000000000005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9">
      <c r="A75" s="21" t="s">
        <v>32</v>
      </c>
      <c r="B75" s="22">
        <v>37</v>
      </c>
      <c r="C75" s="22" t="s">
        <v>77</v>
      </c>
      <c r="D75" s="22">
        <v>2546</v>
      </c>
      <c r="E75" s="22" t="s">
        <v>76</v>
      </c>
      <c r="F75" s="22">
        <v>664</v>
      </c>
      <c r="G75" s="22">
        <v>0.47</v>
      </c>
      <c r="H75" s="22">
        <v>0.01</v>
      </c>
      <c r="I75" s="22">
        <v>0.26</v>
      </c>
      <c r="J75" s="59">
        <f t="shared" si="1"/>
        <v>0.24666666666666667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9">
      <c r="A76" s="21" t="s">
        <v>32</v>
      </c>
      <c r="B76" s="22">
        <v>37</v>
      </c>
      <c r="C76" s="22" t="s">
        <v>12</v>
      </c>
      <c r="D76" s="22">
        <v>2532</v>
      </c>
      <c r="E76" s="22" t="s">
        <v>76</v>
      </c>
      <c r="F76" s="22">
        <v>664</v>
      </c>
      <c r="G76" s="22">
        <v>350.04</v>
      </c>
      <c r="H76" s="22">
        <v>339.91</v>
      </c>
      <c r="I76" s="22">
        <v>347.01</v>
      </c>
      <c r="J76" s="59">
        <f t="shared" si="1"/>
        <v>345.65333333333336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9">
      <c r="A77" s="21" t="s">
        <v>32</v>
      </c>
      <c r="B77" s="22">
        <v>37</v>
      </c>
      <c r="C77" s="22" t="s">
        <v>17</v>
      </c>
      <c r="D77" s="22">
        <v>2514</v>
      </c>
      <c r="E77" s="22" t="s">
        <v>76</v>
      </c>
      <c r="F77" s="22">
        <v>664</v>
      </c>
      <c r="G77" s="22">
        <v>243.01</v>
      </c>
      <c r="H77" s="22">
        <v>243.39</v>
      </c>
      <c r="I77" s="22">
        <v>279.64999999999998</v>
      </c>
      <c r="J77" s="59">
        <f t="shared" si="1"/>
        <v>255.35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9">
      <c r="A78" s="21" t="s">
        <v>32</v>
      </c>
      <c r="B78" s="22">
        <v>37</v>
      </c>
      <c r="C78" s="22" t="s">
        <v>18</v>
      </c>
      <c r="D78" s="22">
        <v>2517</v>
      </c>
      <c r="E78" s="22" t="s">
        <v>76</v>
      </c>
      <c r="F78" s="22">
        <v>664</v>
      </c>
      <c r="G78" s="22">
        <v>18.52</v>
      </c>
      <c r="H78" s="22">
        <v>18.170000000000002</v>
      </c>
      <c r="I78" s="22">
        <v>17.84</v>
      </c>
      <c r="J78" s="59">
        <f t="shared" si="1"/>
        <v>18.176666666666666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9">
      <c r="A79" s="21" t="s">
        <v>32</v>
      </c>
      <c r="B79" s="22">
        <v>37</v>
      </c>
      <c r="C79" s="22" t="s">
        <v>20</v>
      </c>
      <c r="D79" s="22">
        <v>2616</v>
      </c>
      <c r="E79" s="22" t="s">
        <v>76</v>
      </c>
      <c r="F79" s="22">
        <v>664</v>
      </c>
      <c r="G79" s="22">
        <v>19.260000000000002</v>
      </c>
      <c r="H79" s="22">
        <v>18.91</v>
      </c>
      <c r="I79" s="22">
        <v>18.79</v>
      </c>
      <c r="J79" s="59">
        <f t="shared" si="1"/>
        <v>18.986666666666668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9">
      <c r="A80" s="21" t="s">
        <v>32</v>
      </c>
      <c r="B80" s="22">
        <v>37</v>
      </c>
      <c r="C80" s="22" t="s">
        <v>79</v>
      </c>
      <c r="D80" s="22">
        <v>2549</v>
      </c>
      <c r="E80" s="22" t="s">
        <v>76</v>
      </c>
      <c r="F80" s="22">
        <v>664</v>
      </c>
      <c r="G80" s="22">
        <v>48.95</v>
      </c>
      <c r="H80" s="22">
        <v>48.12</v>
      </c>
      <c r="I80" s="22">
        <v>36.25</v>
      </c>
      <c r="J80" s="59">
        <f t="shared" si="1"/>
        <v>44.44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9">
      <c r="A81" s="21" t="s">
        <v>32</v>
      </c>
      <c r="B81" s="22">
        <v>37</v>
      </c>
      <c r="C81" s="22" t="s">
        <v>80</v>
      </c>
      <c r="D81" s="22">
        <v>2804</v>
      </c>
      <c r="E81" s="22" t="s">
        <v>76</v>
      </c>
      <c r="F81" s="22">
        <v>664</v>
      </c>
      <c r="G81" s="22">
        <v>57.96</v>
      </c>
      <c r="H81" s="22">
        <v>81.17</v>
      </c>
      <c r="I81" s="22">
        <v>86.52</v>
      </c>
      <c r="J81" s="59">
        <f t="shared" si="1"/>
        <v>75.216666666666654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9">
      <c r="A82" s="21" t="s">
        <v>32</v>
      </c>
      <c r="B82" s="22">
        <v>37</v>
      </c>
      <c r="C82" s="22" t="s">
        <v>22</v>
      </c>
      <c r="D82" s="22">
        <v>2518</v>
      </c>
      <c r="E82" s="22" t="s">
        <v>76</v>
      </c>
      <c r="F82" s="22">
        <v>664</v>
      </c>
      <c r="G82" s="22">
        <v>76.569999999999993</v>
      </c>
      <c r="H82" s="22">
        <v>78.849999999999994</v>
      </c>
      <c r="I82" s="22">
        <v>77.38</v>
      </c>
      <c r="J82" s="59">
        <f t="shared" si="1"/>
        <v>77.599999999999994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9">
      <c r="A83" s="21" t="s">
        <v>32</v>
      </c>
      <c r="B83" s="22">
        <v>37</v>
      </c>
      <c r="C83" s="22" t="s">
        <v>24</v>
      </c>
      <c r="D83" s="22">
        <v>2511</v>
      </c>
      <c r="E83" s="22" t="s">
        <v>76</v>
      </c>
      <c r="F83" s="22">
        <v>664</v>
      </c>
      <c r="G83" s="22">
        <v>60.2</v>
      </c>
      <c r="H83" s="22">
        <v>72.61</v>
      </c>
      <c r="I83" s="22">
        <v>72.97</v>
      </c>
      <c r="J83" s="59">
        <f t="shared" si="1"/>
        <v>68.593333333333334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9">
      <c r="A84" s="21" t="s">
        <v>32</v>
      </c>
      <c r="B84" s="22">
        <v>37</v>
      </c>
      <c r="C84" s="22" t="s">
        <v>25</v>
      </c>
      <c r="D84" s="22">
        <v>2535</v>
      </c>
      <c r="E84" s="22" t="s">
        <v>76</v>
      </c>
      <c r="F84" s="22">
        <v>664</v>
      </c>
      <c r="G84" s="22">
        <v>198.75</v>
      </c>
      <c r="H84" s="22">
        <v>206.23</v>
      </c>
      <c r="I84" s="22">
        <v>202.41</v>
      </c>
      <c r="J84" s="59">
        <f t="shared" si="1"/>
        <v>202.46333333333334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21" t="s">
        <v>33</v>
      </c>
      <c r="B85" s="22">
        <v>39</v>
      </c>
      <c r="C85" s="22" t="s">
        <v>7</v>
      </c>
      <c r="D85" s="22">
        <v>2615</v>
      </c>
      <c r="E85" s="22" t="s">
        <v>76</v>
      </c>
      <c r="F85" s="22">
        <v>664</v>
      </c>
      <c r="G85" s="22">
        <v>0</v>
      </c>
      <c r="H85" s="22">
        <v>0</v>
      </c>
      <c r="I85" s="22">
        <v>0</v>
      </c>
      <c r="J85" s="59">
        <f t="shared" si="1"/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21" t="s">
        <v>33</v>
      </c>
      <c r="B86" s="22">
        <v>39</v>
      </c>
      <c r="C86" s="22" t="s">
        <v>77</v>
      </c>
      <c r="D86" s="22">
        <v>2546</v>
      </c>
      <c r="E86" s="22" t="s">
        <v>76</v>
      </c>
      <c r="F86" s="22">
        <v>664</v>
      </c>
      <c r="G86" s="22">
        <v>58.87</v>
      </c>
      <c r="H86" s="22">
        <v>57.94</v>
      </c>
      <c r="I86" s="22">
        <v>46.63</v>
      </c>
      <c r="J86" s="59">
        <f t="shared" si="1"/>
        <v>54.48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21" t="s">
        <v>33</v>
      </c>
      <c r="B87" s="22">
        <v>39</v>
      </c>
      <c r="C87" s="22" t="s">
        <v>12</v>
      </c>
      <c r="D87" s="22">
        <v>2532</v>
      </c>
      <c r="E87" s="22" t="s">
        <v>76</v>
      </c>
      <c r="F87" s="22">
        <v>664</v>
      </c>
      <c r="G87" s="22">
        <v>81.22</v>
      </c>
      <c r="H87" s="22">
        <v>73.55</v>
      </c>
      <c r="I87" s="22">
        <v>63.72</v>
      </c>
      <c r="J87" s="59">
        <f t="shared" si="1"/>
        <v>72.83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21" t="s">
        <v>33</v>
      </c>
      <c r="B88" s="22">
        <v>39</v>
      </c>
      <c r="C88" s="22" t="s">
        <v>78</v>
      </c>
      <c r="D88" s="22">
        <v>2820</v>
      </c>
      <c r="E88" s="22" t="s">
        <v>76</v>
      </c>
      <c r="F88" s="22">
        <v>664</v>
      </c>
      <c r="G88" s="22">
        <v>262.91000000000003</v>
      </c>
      <c r="H88" s="22">
        <v>261.13</v>
      </c>
      <c r="I88" s="22">
        <v>177.56</v>
      </c>
      <c r="J88" s="59">
        <f t="shared" si="1"/>
        <v>233.86666666666665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21" t="s">
        <v>33</v>
      </c>
      <c r="B89" s="22">
        <v>39</v>
      </c>
      <c r="C89" s="22" t="s">
        <v>17</v>
      </c>
      <c r="D89" s="22">
        <v>2514</v>
      </c>
      <c r="E89" s="22" t="s">
        <v>76</v>
      </c>
      <c r="F89" s="22">
        <v>664</v>
      </c>
      <c r="G89" s="22">
        <v>109.99</v>
      </c>
      <c r="H89" s="22">
        <v>112.09</v>
      </c>
      <c r="I89" s="22">
        <v>103.42</v>
      </c>
      <c r="J89" s="59">
        <f t="shared" si="1"/>
        <v>108.5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21" t="s">
        <v>33</v>
      </c>
      <c r="B90" s="22">
        <v>39</v>
      </c>
      <c r="C90" s="22" t="s">
        <v>18</v>
      </c>
      <c r="D90" s="22">
        <v>2517</v>
      </c>
      <c r="E90" s="22" t="s">
        <v>76</v>
      </c>
      <c r="F90" s="22">
        <v>664</v>
      </c>
      <c r="G90" s="22">
        <v>311.87</v>
      </c>
      <c r="H90" s="22">
        <v>319.01</v>
      </c>
      <c r="I90" s="22">
        <v>312.27</v>
      </c>
      <c r="J90" s="59">
        <f t="shared" si="1"/>
        <v>314.38333333333333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21" t="s">
        <v>33</v>
      </c>
      <c r="B91" s="22">
        <v>39</v>
      </c>
      <c r="C91" s="22" t="s">
        <v>79</v>
      </c>
      <c r="D91" s="22">
        <v>2549</v>
      </c>
      <c r="E91" s="22" t="s">
        <v>76</v>
      </c>
      <c r="F91" s="22">
        <v>664</v>
      </c>
      <c r="G91" s="22">
        <v>29.5</v>
      </c>
      <c r="H91" s="22">
        <v>30.87</v>
      </c>
      <c r="I91" s="22">
        <v>28.7</v>
      </c>
      <c r="J91" s="59">
        <f t="shared" si="1"/>
        <v>29.69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21" t="s">
        <v>33</v>
      </c>
      <c r="B92" s="22">
        <v>39</v>
      </c>
      <c r="C92" s="22" t="s">
        <v>80</v>
      </c>
      <c r="D92" s="22">
        <v>2804</v>
      </c>
      <c r="E92" s="22" t="s">
        <v>76</v>
      </c>
      <c r="F92" s="22">
        <v>664</v>
      </c>
      <c r="G92" s="22">
        <v>75.430000000000007</v>
      </c>
      <c r="H92" s="22">
        <v>63.53</v>
      </c>
      <c r="I92" s="22">
        <v>59.67</v>
      </c>
      <c r="J92" s="59">
        <f t="shared" si="1"/>
        <v>66.209999999999994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21" t="s">
        <v>33</v>
      </c>
      <c r="B93" s="22">
        <v>39</v>
      </c>
      <c r="C93" s="22" t="s">
        <v>22</v>
      </c>
      <c r="D93" s="22">
        <v>2518</v>
      </c>
      <c r="E93" s="22" t="s">
        <v>76</v>
      </c>
      <c r="F93" s="22">
        <v>664</v>
      </c>
      <c r="G93" s="22">
        <v>328.13</v>
      </c>
      <c r="H93" s="22">
        <v>367.28</v>
      </c>
      <c r="I93" s="22">
        <v>388.98</v>
      </c>
      <c r="J93" s="59">
        <f t="shared" si="1"/>
        <v>361.46333333333331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21" t="s">
        <v>33</v>
      </c>
      <c r="B94" s="22">
        <v>39</v>
      </c>
      <c r="C94" s="22" t="s">
        <v>81</v>
      </c>
      <c r="D94" s="22">
        <v>2533</v>
      </c>
      <c r="E94" s="22" t="s">
        <v>76</v>
      </c>
      <c r="F94" s="22">
        <v>664</v>
      </c>
      <c r="G94" s="22">
        <v>13.44</v>
      </c>
      <c r="H94" s="22">
        <v>13.04</v>
      </c>
      <c r="I94" s="22">
        <v>12.88</v>
      </c>
      <c r="J94" s="59">
        <f t="shared" si="1"/>
        <v>13.12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21" t="s">
        <v>33</v>
      </c>
      <c r="B95" s="22">
        <v>39</v>
      </c>
      <c r="C95" s="22" t="s">
        <v>24</v>
      </c>
      <c r="D95" s="22">
        <v>2511</v>
      </c>
      <c r="E95" s="22" t="s">
        <v>76</v>
      </c>
      <c r="F95" s="22">
        <v>664</v>
      </c>
      <c r="G95" s="22">
        <v>47.77</v>
      </c>
      <c r="H95" s="22">
        <v>65.209999999999994</v>
      </c>
      <c r="I95" s="22">
        <v>71.22</v>
      </c>
      <c r="J95" s="59">
        <f t="shared" si="1"/>
        <v>61.4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21" t="s">
        <v>33</v>
      </c>
      <c r="B96" s="22">
        <v>39</v>
      </c>
      <c r="C96" s="22" t="s">
        <v>25</v>
      </c>
      <c r="D96" s="22">
        <v>2535</v>
      </c>
      <c r="E96" s="22" t="s">
        <v>76</v>
      </c>
      <c r="F96" s="22">
        <v>664</v>
      </c>
      <c r="G96" s="22">
        <v>55.24</v>
      </c>
      <c r="H96" s="22">
        <v>58.96</v>
      </c>
      <c r="I96" s="22">
        <v>66.680000000000007</v>
      </c>
      <c r="J96" s="59">
        <f t="shared" si="1"/>
        <v>60.293333333333329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21" t="s">
        <v>34</v>
      </c>
      <c r="B97" s="22">
        <v>46</v>
      </c>
      <c r="C97" s="22" t="s">
        <v>7</v>
      </c>
      <c r="D97" s="22">
        <v>2615</v>
      </c>
      <c r="E97" s="22" t="s">
        <v>76</v>
      </c>
      <c r="F97" s="22">
        <v>664</v>
      </c>
      <c r="G97" s="22">
        <v>38.11</v>
      </c>
      <c r="H97" s="22">
        <v>37.35</v>
      </c>
      <c r="I97" s="22">
        <v>36.25</v>
      </c>
      <c r="J97" s="59">
        <f t="shared" si="1"/>
        <v>37.236666666666672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21" t="s">
        <v>34</v>
      </c>
      <c r="B98" s="22">
        <v>46</v>
      </c>
      <c r="C98" s="22" t="s">
        <v>77</v>
      </c>
      <c r="D98" s="22">
        <v>2546</v>
      </c>
      <c r="E98" s="22" t="s">
        <v>76</v>
      </c>
      <c r="F98" s="22">
        <v>664</v>
      </c>
      <c r="G98" s="22">
        <v>21.35</v>
      </c>
      <c r="H98" s="22">
        <v>25.88</v>
      </c>
      <c r="I98" s="22">
        <v>28.34</v>
      </c>
      <c r="J98" s="59">
        <f t="shared" si="1"/>
        <v>25.19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21" t="s">
        <v>34</v>
      </c>
      <c r="B99" s="22">
        <v>46</v>
      </c>
      <c r="C99" s="22" t="s">
        <v>12</v>
      </c>
      <c r="D99" s="22">
        <v>2532</v>
      </c>
      <c r="E99" s="22" t="s">
        <v>76</v>
      </c>
      <c r="F99" s="22">
        <v>664</v>
      </c>
      <c r="G99" s="22">
        <v>790.03</v>
      </c>
      <c r="H99" s="22">
        <v>822.91</v>
      </c>
      <c r="I99" s="22">
        <v>807.85</v>
      </c>
      <c r="J99" s="59">
        <f t="shared" si="1"/>
        <v>806.93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21" t="s">
        <v>34</v>
      </c>
      <c r="B100" s="22">
        <v>46</v>
      </c>
      <c r="C100" s="22" t="s">
        <v>78</v>
      </c>
      <c r="D100" s="22">
        <v>2820</v>
      </c>
      <c r="E100" s="22" t="s">
        <v>76</v>
      </c>
      <c r="F100" s="22">
        <v>664</v>
      </c>
      <c r="G100" s="22">
        <v>41.79</v>
      </c>
      <c r="H100" s="22">
        <v>42.09</v>
      </c>
      <c r="I100" s="22">
        <v>34.97</v>
      </c>
      <c r="J100" s="59">
        <f t="shared" si="1"/>
        <v>39.616666666666667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21" t="s">
        <v>34</v>
      </c>
      <c r="B101" s="22">
        <v>46</v>
      </c>
      <c r="C101" s="22" t="s">
        <v>17</v>
      </c>
      <c r="D101" s="22">
        <v>2514</v>
      </c>
      <c r="E101" s="22" t="s">
        <v>76</v>
      </c>
      <c r="F101" s="22">
        <v>664</v>
      </c>
      <c r="G101" s="22">
        <v>55.25</v>
      </c>
      <c r="H101" s="22">
        <v>35.35</v>
      </c>
      <c r="I101" s="22">
        <v>46.81</v>
      </c>
      <c r="J101" s="59">
        <f t="shared" si="1"/>
        <v>45.803333333333335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21" t="s">
        <v>34</v>
      </c>
      <c r="B102" s="22">
        <v>46</v>
      </c>
      <c r="C102" s="22" t="s">
        <v>20</v>
      </c>
      <c r="D102" s="22">
        <v>2616</v>
      </c>
      <c r="E102" s="22" t="s">
        <v>76</v>
      </c>
      <c r="F102" s="22">
        <v>664</v>
      </c>
      <c r="G102" s="22">
        <v>41.75</v>
      </c>
      <c r="H102" s="22">
        <v>40.92</v>
      </c>
      <c r="I102" s="22">
        <v>38.93</v>
      </c>
      <c r="J102" s="59">
        <f t="shared" si="1"/>
        <v>40.533333333333331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21" t="s">
        <v>34</v>
      </c>
      <c r="B103" s="22">
        <v>46</v>
      </c>
      <c r="C103" s="22" t="s">
        <v>79</v>
      </c>
      <c r="D103" s="22">
        <v>2549</v>
      </c>
      <c r="E103" s="22" t="s">
        <v>76</v>
      </c>
      <c r="F103" s="22">
        <v>664</v>
      </c>
      <c r="G103" s="22">
        <v>0.26</v>
      </c>
      <c r="H103" s="22">
        <v>0.22</v>
      </c>
      <c r="I103" s="22">
        <v>1</v>
      </c>
      <c r="J103" s="59">
        <f t="shared" si="1"/>
        <v>0.49333333333333335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21" t="s">
        <v>34</v>
      </c>
      <c r="B104" s="22">
        <v>46</v>
      </c>
      <c r="C104" s="22" t="s">
        <v>80</v>
      </c>
      <c r="D104" s="22">
        <v>2804</v>
      </c>
      <c r="E104" s="22" t="s">
        <v>76</v>
      </c>
      <c r="F104" s="22">
        <v>664</v>
      </c>
      <c r="G104" s="22">
        <v>116.1</v>
      </c>
      <c r="H104" s="22">
        <v>110.72</v>
      </c>
      <c r="I104" s="22">
        <v>238.16</v>
      </c>
      <c r="J104" s="59">
        <f t="shared" si="1"/>
        <v>154.99333333333334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21" t="s">
        <v>34</v>
      </c>
      <c r="B105" s="22">
        <v>46</v>
      </c>
      <c r="C105" s="22" t="s">
        <v>81</v>
      </c>
      <c r="D105" s="22">
        <v>2533</v>
      </c>
      <c r="E105" s="22" t="s">
        <v>76</v>
      </c>
      <c r="F105" s="22">
        <v>664</v>
      </c>
      <c r="G105" s="22">
        <v>4.16</v>
      </c>
      <c r="H105" s="22">
        <v>4.07</v>
      </c>
      <c r="I105" s="22">
        <v>3.87</v>
      </c>
      <c r="J105" s="59">
        <f t="shared" si="1"/>
        <v>4.0333333333333341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21" t="s">
        <v>34</v>
      </c>
      <c r="B106" s="22">
        <v>46</v>
      </c>
      <c r="C106" s="22" t="s">
        <v>24</v>
      </c>
      <c r="D106" s="22">
        <v>2511</v>
      </c>
      <c r="E106" s="22" t="s">
        <v>76</v>
      </c>
      <c r="F106" s="22">
        <v>664</v>
      </c>
      <c r="G106" s="22">
        <v>472.17</v>
      </c>
      <c r="H106" s="22">
        <v>469.62</v>
      </c>
      <c r="I106" s="22">
        <v>387.95</v>
      </c>
      <c r="J106" s="59">
        <f t="shared" si="1"/>
        <v>443.24666666666667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21" t="s">
        <v>34</v>
      </c>
      <c r="B107" s="22">
        <v>46</v>
      </c>
      <c r="C107" s="22" t="s">
        <v>25</v>
      </c>
      <c r="D107" s="22">
        <v>2535</v>
      </c>
      <c r="E107" s="22" t="s">
        <v>76</v>
      </c>
      <c r="F107" s="22">
        <v>664</v>
      </c>
      <c r="G107" s="22">
        <v>8.76</v>
      </c>
      <c r="H107" s="22">
        <v>8.57</v>
      </c>
      <c r="I107" s="22">
        <v>7.72</v>
      </c>
      <c r="J107" s="59">
        <f t="shared" si="1"/>
        <v>8.35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6.25">
      <c r="A108" s="21" t="s">
        <v>35</v>
      </c>
      <c r="B108" s="22">
        <v>107</v>
      </c>
      <c r="C108" s="22" t="s">
        <v>7</v>
      </c>
      <c r="D108" s="22">
        <v>2615</v>
      </c>
      <c r="E108" s="22" t="s">
        <v>76</v>
      </c>
      <c r="F108" s="22">
        <v>664</v>
      </c>
      <c r="G108" s="22">
        <v>1.31</v>
      </c>
      <c r="H108" s="22">
        <v>1.56</v>
      </c>
      <c r="I108" s="22">
        <v>1.52</v>
      </c>
      <c r="J108" s="59">
        <f t="shared" si="1"/>
        <v>1.4633333333333336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6.25">
      <c r="A109" s="21" t="s">
        <v>35</v>
      </c>
      <c r="B109" s="22">
        <v>107</v>
      </c>
      <c r="C109" s="22" t="s">
        <v>77</v>
      </c>
      <c r="D109" s="22">
        <v>2546</v>
      </c>
      <c r="E109" s="22" t="s">
        <v>76</v>
      </c>
      <c r="F109" s="22">
        <v>664</v>
      </c>
      <c r="G109" s="22">
        <v>13.09</v>
      </c>
      <c r="H109" s="22">
        <v>12.48</v>
      </c>
      <c r="I109" s="22">
        <v>12.59</v>
      </c>
      <c r="J109" s="59">
        <f t="shared" si="1"/>
        <v>12.719999999999999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6.25">
      <c r="A110" s="21" t="s">
        <v>35</v>
      </c>
      <c r="B110" s="22">
        <v>107</v>
      </c>
      <c r="C110" s="22" t="s">
        <v>12</v>
      </c>
      <c r="D110" s="22">
        <v>2532</v>
      </c>
      <c r="E110" s="22" t="s">
        <v>76</v>
      </c>
      <c r="F110" s="22">
        <v>664</v>
      </c>
      <c r="G110" s="22">
        <v>309.43</v>
      </c>
      <c r="H110" s="22">
        <v>312.22000000000003</v>
      </c>
      <c r="I110" s="22">
        <v>315.33999999999997</v>
      </c>
      <c r="J110" s="59">
        <f t="shared" si="1"/>
        <v>312.33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6.25">
      <c r="A111" s="21" t="s">
        <v>35</v>
      </c>
      <c r="B111" s="22">
        <v>107</v>
      </c>
      <c r="C111" s="22" t="s">
        <v>78</v>
      </c>
      <c r="D111" s="22">
        <v>2820</v>
      </c>
      <c r="E111" s="22" t="s">
        <v>76</v>
      </c>
      <c r="F111" s="22">
        <v>664</v>
      </c>
      <c r="G111" s="22">
        <v>24.97</v>
      </c>
      <c r="H111" s="22">
        <v>25.57</v>
      </c>
      <c r="I111" s="22">
        <v>24.99</v>
      </c>
      <c r="J111" s="59">
        <f t="shared" si="1"/>
        <v>25.176666666666666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6.25">
      <c r="A112" s="21" t="s">
        <v>35</v>
      </c>
      <c r="B112" s="22">
        <v>107</v>
      </c>
      <c r="C112" s="22" t="s">
        <v>17</v>
      </c>
      <c r="D112" s="22">
        <v>2514</v>
      </c>
      <c r="E112" s="22" t="s">
        <v>76</v>
      </c>
      <c r="F112" s="22">
        <v>664</v>
      </c>
      <c r="G112" s="22">
        <v>184.19</v>
      </c>
      <c r="H112" s="22">
        <v>173.29</v>
      </c>
      <c r="I112" s="22">
        <v>137.63</v>
      </c>
      <c r="J112" s="59">
        <f t="shared" si="1"/>
        <v>165.03666666666666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6.25">
      <c r="A113" s="21" t="s">
        <v>35</v>
      </c>
      <c r="B113" s="22">
        <v>107</v>
      </c>
      <c r="C113" s="22" t="s">
        <v>18</v>
      </c>
      <c r="D113" s="22">
        <v>2517</v>
      </c>
      <c r="E113" s="22" t="s">
        <v>76</v>
      </c>
      <c r="F113" s="22">
        <v>664</v>
      </c>
      <c r="G113" s="22">
        <v>12.64</v>
      </c>
      <c r="H113" s="22">
        <v>10.64</v>
      </c>
      <c r="I113" s="22">
        <v>15.56</v>
      </c>
      <c r="J113" s="59">
        <f t="shared" si="1"/>
        <v>12.946666666666667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6.25">
      <c r="A114" s="21" t="s">
        <v>35</v>
      </c>
      <c r="B114" s="22">
        <v>107</v>
      </c>
      <c r="C114" s="22" t="s">
        <v>20</v>
      </c>
      <c r="D114" s="22">
        <v>2616</v>
      </c>
      <c r="E114" s="22" t="s">
        <v>76</v>
      </c>
      <c r="F114" s="22">
        <v>664</v>
      </c>
      <c r="G114" s="22">
        <v>159.1</v>
      </c>
      <c r="H114" s="22">
        <v>152.69999999999999</v>
      </c>
      <c r="I114" s="22">
        <v>146.44999999999999</v>
      </c>
      <c r="J114" s="59">
        <f t="shared" si="1"/>
        <v>152.74999999999997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6.25">
      <c r="A115" s="21" t="s">
        <v>35</v>
      </c>
      <c r="B115" s="22">
        <v>107</v>
      </c>
      <c r="C115" s="22" t="s">
        <v>79</v>
      </c>
      <c r="D115" s="22">
        <v>2549</v>
      </c>
      <c r="E115" s="22" t="s">
        <v>76</v>
      </c>
      <c r="F115" s="22">
        <v>664</v>
      </c>
      <c r="G115" s="22">
        <v>4.76</v>
      </c>
      <c r="H115" s="22">
        <v>4.91</v>
      </c>
      <c r="I115" s="22">
        <v>4.71</v>
      </c>
      <c r="J115" s="59">
        <f t="shared" si="1"/>
        <v>4.793333333333333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6.25">
      <c r="A116" s="21" t="s">
        <v>35</v>
      </c>
      <c r="B116" s="22">
        <v>107</v>
      </c>
      <c r="C116" s="22" t="s">
        <v>80</v>
      </c>
      <c r="D116" s="22">
        <v>2804</v>
      </c>
      <c r="E116" s="22" t="s">
        <v>76</v>
      </c>
      <c r="F116" s="22">
        <v>664</v>
      </c>
      <c r="G116" s="22">
        <v>465.5</v>
      </c>
      <c r="H116" s="22">
        <v>492.61</v>
      </c>
      <c r="I116" s="22">
        <v>552.42999999999995</v>
      </c>
      <c r="J116" s="59">
        <f t="shared" si="1"/>
        <v>503.51333333333332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6.25">
      <c r="A117" s="21" t="s">
        <v>35</v>
      </c>
      <c r="B117" s="22">
        <v>107</v>
      </c>
      <c r="C117" s="22" t="s">
        <v>22</v>
      </c>
      <c r="D117" s="22">
        <v>2518</v>
      </c>
      <c r="E117" s="22" t="s">
        <v>76</v>
      </c>
      <c r="F117" s="22">
        <v>664</v>
      </c>
      <c r="G117" s="22">
        <v>11.22</v>
      </c>
      <c r="H117" s="22">
        <v>8.35</v>
      </c>
      <c r="I117" s="22">
        <v>7.5</v>
      </c>
      <c r="J117" s="59">
        <f t="shared" si="1"/>
        <v>9.0233333333333334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6.25">
      <c r="A118" s="21" t="s">
        <v>35</v>
      </c>
      <c r="B118" s="22">
        <v>107</v>
      </c>
      <c r="C118" s="22" t="s">
        <v>81</v>
      </c>
      <c r="D118" s="22">
        <v>2533</v>
      </c>
      <c r="E118" s="22" t="s">
        <v>76</v>
      </c>
      <c r="F118" s="22">
        <v>664</v>
      </c>
      <c r="G118" s="22">
        <v>5.39</v>
      </c>
      <c r="H118" s="22">
        <v>5.45</v>
      </c>
      <c r="I118" s="22">
        <v>5.5</v>
      </c>
      <c r="J118" s="59">
        <f t="shared" si="1"/>
        <v>5.4466666666666663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6.25">
      <c r="A119" s="21" t="s">
        <v>35</v>
      </c>
      <c r="B119" s="22">
        <v>107</v>
      </c>
      <c r="C119" s="22" t="s">
        <v>24</v>
      </c>
      <c r="D119" s="22">
        <v>2511</v>
      </c>
      <c r="E119" s="22" t="s">
        <v>76</v>
      </c>
      <c r="F119" s="22">
        <v>664</v>
      </c>
      <c r="G119" s="22">
        <v>124.19</v>
      </c>
      <c r="H119" s="22">
        <v>128.26</v>
      </c>
      <c r="I119" s="22">
        <v>127.7</v>
      </c>
      <c r="J119" s="59">
        <f t="shared" si="1"/>
        <v>126.71666666666665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6.25">
      <c r="A120" s="21" t="s">
        <v>35</v>
      </c>
      <c r="B120" s="22">
        <v>107</v>
      </c>
      <c r="C120" s="22" t="s">
        <v>25</v>
      </c>
      <c r="D120" s="22">
        <v>2535</v>
      </c>
      <c r="E120" s="22" t="s">
        <v>76</v>
      </c>
      <c r="F120" s="22">
        <v>664</v>
      </c>
      <c r="G120" s="22">
        <v>484.78</v>
      </c>
      <c r="H120" s="22">
        <v>511.77</v>
      </c>
      <c r="I120" s="22">
        <v>524.86</v>
      </c>
      <c r="J120" s="59">
        <f t="shared" si="1"/>
        <v>507.1366666666666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9">
      <c r="A121" s="21" t="s">
        <v>36</v>
      </c>
      <c r="B121" s="22">
        <v>250</v>
      </c>
      <c r="C121" s="22" t="s">
        <v>7</v>
      </c>
      <c r="D121" s="22">
        <v>2615</v>
      </c>
      <c r="E121" s="22" t="s">
        <v>76</v>
      </c>
      <c r="F121" s="22">
        <v>664</v>
      </c>
      <c r="G121" s="22">
        <v>7.86</v>
      </c>
      <c r="H121" s="22">
        <v>7.64</v>
      </c>
      <c r="I121" s="22">
        <v>7.45</v>
      </c>
      <c r="J121" s="59">
        <f t="shared" si="1"/>
        <v>7.6499999999999995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9">
      <c r="A122" s="21" t="s">
        <v>36</v>
      </c>
      <c r="B122" s="22">
        <v>250</v>
      </c>
      <c r="C122" s="22" t="s">
        <v>77</v>
      </c>
      <c r="D122" s="22">
        <v>2546</v>
      </c>
      <c r="E122" s="22" t="s">
        <v>76</v>
      </c>
      <c r="F122" s="22">
        <v>664</v>
      </c>
      <c r="G122" s="22">
        <v>16.48</v>
      </c>
      <c r="H122" s="22">
        <v>14.98</v>
      </c>
      <c r="I122" s="22">
        <v>14.59</v>
      </c>
      <c r="J122" s="59">
        <f t="shared" si="1"/>
        <v>15.35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9">
      <c r="A123" s="21" t="s">
        <v>36</v>
      </c>
      <c r="B123" s="22">
        <v>250</v>
      </c>
      <c r="C123" s="22" t="s">
        <v>12</v>
      </c>
      <c r="D123" s="22">
        <v>2532</v>
      </c>
      <c r="E123" s="22" t="s">
        <v>76</v>
      </c>
      <c r="F123" s="22">
        <v>664</v>
      </c>
      <c r="G123" s="22">
        <v>814.34</v>
      </c>
      <c r="H123" s="22">
        <v>853.83</v>
      </c>
      <c r="I123" s="22">
        <v>861.44</v>
      </c>
      <c r="J123" s="59">
        <f t="shared" si="1"/>
        <v>843.20333333333338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9">
      <c r="A124" s="21" t="s">
        <v>36</v>
      </c>
      <c r="B124" s="22">
        <v>250</v>
      </c>
      <c r="C124" s="22" t="s">
        <v>78</v>
      </c>
      <c r="D124" s="22">
        <v>2820</v>
      </c>
      <c r="E124" s="22" t="s">
        <v>76</v>
      </c>
      <c r="F124" s="22">
        <v>664</v>
      </c>
      <c r="G124" s="22">
        <v>44.77</v>
      </c>
      <c r="H124" s="22">
        <v>43.57</v>
      </c>
      <c r="I124" s="22">
        <v>42.45</v>
      </c>
      <c r="J124" s="59">
        <f t="shared" si="1"/>
        <v>43.596666666666671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9">
      <c r="A125" s="21" t="s">
        <v>36</v>
      </c>
      <c r="B125" s="22">
        <v>250</v>
      </c>
      <c r="C125" s="22" t="s">
        <v>17</v>
      </c>
      <c r="D125" s="22">
        <v>2514</v>
      </c>
      <c r="E125" s="22" t="s">
        <v>76</v>
      </c>
      <c r="F125" s="22">
        <v>664</v>
      </c>
      <c r="G125" s="22">
        <v>242</v>
      </c>
      <c r="H125" s="22">
        <v>213.02</v>
      </c>
      <c r="I125" s="22">
        <v>200.77</v>
      </c>
      <c r="J125" s="59">
        <f t="shared" si="1"/>
        <v>218.59666666666666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9">
      <c r="A126" s="21" t="s">
        <v>36</v>
      </c>
      <c r="B126" s="22">
        <v>250</v>
      </c>
      <c r="C126" s="22" t="s">
        <v>18</v>
      </c>
      <c r="D126" s="22">
        <v>2517</v>
      </c>
      <c r="E126" s="22" t="s">
        <v>76</v>
      </c>
      <c r="F126" s="22">
        <v>664</v>
      </c>
      <c r="G126" s="22">
        <v>3.58</v>
      </c>
      <c r="H126" s="22">
        <v>3.5</v>
      </c>
      <c r="I126" s="22">
        <v>3.43</v>
      </c>
      <c r="J126" s="59">
        <f t="shared" si="1"/>
        <v>3.5033333333333334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9">
      <c r="A127" s="21" t="s">
        <v>36</v>
      </c>
      <c r="B127" s="22">
        <v>250</v>
      </c>
      <c r="C127" s="22" t="s">
        <v>20</v>
      </c>
      <c r="D127" s="22">
        <v>2616</v>
      </c>
      <c r="E127" s="22" t="s">
        <v>76</v>
      </c>
      <c r="F127" s="22">
        <v>664</v>
      </c>
      <c r="G127" s="22">
        <v>27.08</v>
      </c>
      <c r="H127" s="22">
        <v>26.47</v>
      </c>
      <c r="I127" s="22">
        <v>25.84</v>
      </c>
      <c r="J127" s="59">
        <f t="shared" si="1"/>
        <v>26.463333333333335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9">
      <c r="A128" s="21" t="s">
        <v>36</v>
      </c>
      <c r="B128" s="22">
        <v>250</v>
      </c>
      <c r="C128" s="22" t="s">
        <v>79</v>
      </c>
      <c r="D128" s="22">
        <v>2549</v>
      </c>
      <c r="E128" s="22" t="s">
        <v>76</v>
      </c>
      <c r="F128" s="22">
        <v>664</v>
      </c>
      <c r="G128" s="22">
        <v>12.29</v>
      </c>
      <c r="H128" s="22">
        <v>11.65</v>
      </c>
      <c r="I128" s="22">
        <v>11.21</v>
      </c>
      <c r="J128" s="59">
        <f t="shared" si="1"/>
        <v>11.716666666666667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9">
      <c r="A129" s="21" t="s">
        <v>36</v>
      </c>
      <c r="B129" s="22">
        <v>250</v>
      </c>
      <c r="C129" s="22" t="s">
        <v>80</v>
      </c>
      <c r="D129" s="22">
        <v>2804</v>
      </c>
      <c r="E129" s="22" t="s">
        <v>76</v>
      </c>
      <c r="F129" s="22">
        <v>664</v>
      </c>
      <c r="G129" s="22">
        <v>67.08</v>
      </c>
      <c r="H129" s="22">
        <v>64.75</v>
      </c>
      <c r="I129" s="22">
        <v>72.25</v>
      </c>
      <c r="J129" s="59">
        <f t="shared" si="1"/>
        <v>68.026666666666657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9">
      <c r="A130" s="21" t="s">
        <v>36</v>
      </c>
      <c r="B130" s="22">
        <v>250</v>
      </c>
      <c r="C130" s="22" t="s">
        <v>22</v>
      </c>
      <c r="D130" s="22">
        <v>2518</v>
      </c>
      <c r="E130" s="22" t="s">
        <v>76</v>
      </c>
      <c r="F130" s="22">
        <v>664</v>
      </c>
      <c r="G130" s="22">
        <v>0.83</v>
      </c>
      <c r="H130" s="22">
        <v>0.82</v>
      </c>
      <c r="I130" s="22">
        <v>0.77</v>
      </c>
      <c r="J130" s="59">
        <f t="shared" si="1"/>
        <v>0.80666666666666664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9">
      <c r="A131" s="21" t="s">
        <v>36</v>
      </c>
      <c r="B131" s="22">
        <v>250</v>
      </c>
      <c r="C131" s="22" t="s">
        <v>81</v>
      </c>
      <c r="D131" s="22">
        <v>2533</v>
      </c>
      <c r="E131" s="22" t="s">
        <v>76</v>
      </c>
      <c r="F131" s="22">
        <v>664</v>
      </c>
      <c r="G131" s="22">
        <v>9.51</v>
      </c>
      <c r="H131" s="22">
        <v>9.3800000000000008</v>
      </c>
      <c r="I131" s="22">
        <v>9.25</v>
      </c>
      <c r="J131" s="59">
        <f t="shared" si="1"/>
        <v>9.3800000000000008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9">
      <c r="A132" s="21" t="s">
        <v>36</v>
      </c>
      <c r="B132" s="22">
        <v>250</v>
      </c>
      <c r="C132" s="22" t="s">
        <v>24</v>
      </c>
      <c r="D132" s="22">
        <v>2511</v>
      </c>
      <c r="E132" s="22" t="s">
        <v>76</v>
      </c>
      <c r="F132" s="22">
        <v>664</v>
      </c>
      <c r="G132" s="22">
        <v>61.46</v>
      </c>
      <c r="H132" s="22">
        <v>75.209999999999994</v>
      </c>
      <c r="I132" s="22">
        <v>76.98</v>
      </c>
      <c r="J132" s="59">
        <f t="shared" ref="J132:J195" si="2">AVERAGE(G132:I132)</f>
        <v>71.216666666666654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9">
      <c r="A133" s="21" t="s">
        <v>36</v>
      </c>
      <c r="B133" s="22">
        <v>250</v>
      </c>
      <c r="C133" s="22" t="s">
        <v>25</v>
      </c>
      <c r="D133" s="22">
        <v>2535</v>
      </c>
      <c r="E133" s="22" t="s">
        <v>76</v>
      </c>
      <c r="F133" s="22">
        <v>664</v>
      </c>
      <c r="G133" s="22">
        <v>3.66</v>
      </c>
      <c r="H133" s="22">
        <v>3.6</v>
      </c>
      <c r="I133" s="22">
        <v>3.55</v>
      </c>
      <c r="J133" s="59">
        <f t="shared" si="2"/>
        <v>3.6033333333333331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21" t="s">
        <v>37</v>
      </c>
      <c r="B134" s="22">
        <v>72</v>
      </c>
      <c r="C134" s="22" t="s">
        <v>7</v>
      </c>
      <c r="D134" s="22">
        <v>2615</v>
      </c>
      <c r="E134" s="22" t="s">
        <v>76</v>
      </c>
      <c r="F134" s="22">
        <v>664</v>
      </c>
      <c r="G134" s="22">
        <v>0.02</v>
      </c>
      <c r="H134" s="22">
        <v>0.98</v>
      </c>
      <c r="I134" s="22">
        <v>5.36</v>
      </c>
      <c r="J134" s="59">
        <f t="shared" si="2"/>
        <v>2.12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21" t="s">
        <v>37</v>
      </c>
      <c r="B135" s="22">
        <v>72</v>
      </c>
      <c r="C135" s="22" t="s">
        <v>77</v>
      </c>
      <c r="D135" s="22">
        <v>2546</v>
      </c>
      <c r="E135" s="22" t="s">
        <v>76</v>
      </c>
      <c r="F135" s="22">
        <v>664</v>
      </c>
      <c r="G135" s="22">
        <v>31.34</v>
      </c>
      <c r="H135" s="22">
        <v>0</v>
      </c>
      <c r="I135" s="22">
        <v>32.409999999999997</v>
      </c>
      <c r="J135" s="59">
        <f t="shared" si="2"/>
        <v>21.25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21" t="s">
        <v>37</v>
      </c>
      <c r="B136" s="22">
        <v>72</v>
      </c>
      <c r="C136" s="22" t="s">
        <v>12</v>
      </c>
      <c r="D136" s="22">
        <v>2532</v>
      </c>
      <c r="E136" s="22" t="s">
        <v>76</v>
      </c>
      <c r="F136" s="22">
        <v>664</v>
      </c>
      <c r="G136" s="22">
        <v>0</v>
      </c>
      <c r="H136" s="22">
        <v>0</v>
      </c>
      <c r="I136" s="22">
        <v>0</v>
      </c>
      <c r="J136" s="59">
        <f t="shared" si="2"/>
        <v>0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21" t="s">
        <v>37</v>
      </c>
      <c r="B137" s="22">
        <v>72</v>
      </c>
      <c r="C137" s="22" t="s">
        <v>78</v>
      </c>
      <c r="D137" s="22">
        <v>2820</v>
      </c>
      <c r="E137" s="22" t="s">
        <v>76</v>
      </c>
      <c r="F137" s="22">
        <v>664</v>
      </c>
      <c r="G137" s="22">
        <v>0.79</v>
      </c>
      <c r="H137" s="22">
        <v>1.44</v>
      </c>
      <c r="I137" s="22">
        <v>2.12</v>
      </c>
      <c r="J137" s="59">
        <f t="shared" si="2"/>
        <v>1.45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21" t="s">
        <v>37</v>
      </c>
      <c r="B138" s="22">
        <v>72</v>
      </c>
      <c r="C138" s="22" t="s">
        <v>17</v>
      </c>
      <c r="D138" s="22">
        <v>2514</v>
      </c>
      <c r="E138" s="22" t="s">
        <v>76</v>
      </c>
      <c r="F138" s="22">
        <v>664</v>
      </c>
      <c r="G138" s="22">
        <v>11.09</v>
      </c>
      <c r="H138" s="22">
        <v>4.74</v>
      </c>
      <c r="I138" s="22">
        <v>3.82</v>
      </c>
      <c r="J138" s="59">
        <f t="shared" si="2"/>
        <v>6.55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21" t="s">
        <v>37</v>
      </c>
      <c r="B139" s="22">
        <v>72</v>
      </c>
      <c r="C139" s="22" t="s">
        <v>79</v>
      </c>
      <c r="D139" s="22">
        <v>2549</v>
      </c>
      <c r="E139" s="22" t="s">
        <v>76</v>
      </c>
      <c r="F139" s="22">
        <v>664</v>
      </c>
      <c r="G139" s="22">
        <v>10.8</v>
      </c>
      <c r="H139" s="22">
        <v>9.0500000000000007</v>
      </c>
      <c r="I139" s="22">
        <v>29.93</v>
      </c>
      <c r="J139" s="59">
        <f t="shared" si="2"/>
        <v>16.593333333333334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21" t="s">
        <v>37</v>
      </c>
      <c r="B140" s="22">
        <v>72</v>
      </c>
      <c r="C140" s="22" t="s">
        <v>80</v>
      </c>
      <c r="D140" s="22">
        <v>2804</v>
      </c>
      <c r="E140" s="22" t="s">
        <v>76</v>
      </c>
      <c r="F140" s="22">
        <v>664</v>
      </c>
      <c r="G140" s="22">
        <v>394.36</v>
      </c>
      <c r="H140" s="22">
        <v>388.53</v>
      </c>
      <c r="I140" s="22">
        <v>386.5</v>
      </c>
      <c r="J140" s="59">
        <f t="shared" si="2"/>
        <v>389.79666666666662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21" t="s">
        <v>37</v>
      </c>
      <c r="B141" s="22">
        <v>72</v>
      </c>
      <c r="C141" s="22" t="s">
        <v>22</v>
      </c>
      <c r="D141" s="22">
        <v>2518</v>
      </c>
      <c r="E141" s="22" t="s">
        <v>76</v>
      </c>
      <c r="F141" s="22">
        <v>664</v>
      </c>
      <c r="G141" s="22">
        <v>9.25</v>
      </c>
      <c r="H141" s="22">
        <v>8.5500000000000007</v>
      </c>
      <c r="I141" s="22">
        <v>16.54</v>
      </c>
      <c r="J141" s="59">
        <f t="shared" si="2"/>
        <v>11.446666666666667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21" t="s">
        <v>37</v>
      </c>
      <c r="B142" s="22">
        <v>72</v>
      </c>
      <c r="C142" s="22" t="s">
        <v>24</v>
      </c>
      <c r="D142" s="22">
        <v>2511</v>
      </c>
      <c r="E142" s="22" t="s">
        <v>76</v>
      </c>
      <c r="F142" s="22">
        <v>664</v>
      </c>
      <c r="G142" s="22">
        <v>752.07</v>
      </c>
      <c r="H142" s="22">
        <v>779.64</v>
      </c>
      <c r="I142" s="22">
        <v>778.51</v>
      </c>
      <c r="J142" s="59">
        <f t="shared" si="2"/>
        <v>770.07333333333338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6.25">
      <c r="A143" s="21" t="s">
        <v>38</v>
      </c>
      <c r="B143" s="22"/>
      <c r="C143" s="22" t="s">
        <v>77</v>
      </c>
      <c r="D143" s="22"/>
      <c r="E143" s="22"/>
      <c r="F143" s="22"/>
      <c r="G143" s="22">
        <v>0</v>
      </c>
      <c r="H143" s="22">
        <v>0</v>
      </c>
      <c r="I143" s="22">
        <v>0</v>
      </c>
      <c r="J143" s="59">
        <f t="shared" si="2"/>
        <v>0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21" t="s">
        <v>39</v>
      </c>
      <c r="B144" s="22">
        <v>178</v>
      </c>
      <c r="C144" s="22" t="s">
        <v>77</v>
      </c>
      <c r="D144" s="22">
        <v>2546</v>
      </c>
      <c r="E144" s="22" t="s">
        <v>76</v>
      </c>
      <c r="F144" s="22">
        <v>664</v>
      </c>
      <c r="G144" s="22">
        <v>9.23</v>
      </c>
      <c r="H144" s="22">
        <v>0.1</v>
      </c>
      <c r="I144" s="22">
        <v>0</v>
      </c>
      <c r="J144" s="59">
        <f t="shared" si="2"/>
        <v>3.11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21" t="s">
        <v>39</v>
      </c>
      <c r="B145" s="22">
        <v>178</v>
      </c>
      <c r="C145" s="22" t="s">
        <v>78</v>
      </c>
      <c r="D145" s="22">
        <v>2820</v>
      </c>
      <c r="E145" s="22" t="s">
        <v>76</v>
      </c>
      <c r="F145" s="22">
        <v>664</v>
      </c>
      <c r="G145" s="22">
        <v>5.67</v>
      </c>
      <c r="H145" s="22">
        <v>4.54</v>
      </c>
      <c r="I145" s="22">
        <v>13.61</v>
      </c>
      <c r="J145" s="59">
        <f t="shared" si="2"/>
        <v>7.94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21" t="s">
        <v>39</v>
      </c>
      <c r="B146" s="22">
        <v>178</v>
      </c>
      <c r="C146" s="22" t="s">
        <v>17</v>
      </c>
      <c r="D146" s="22">
        <v>2514</v>
      </c>
      <c r="E146" s="22" t="s">
        <v>76</v>
      </c>
      <c r="F146" s="22">
        <v>664</v>
      </c>
      <c r="G146" s="22">
        <v>27.54</v>
      </c>
      <c r="H146" s="22">
        <v>41.38</v>
      </c>
      <c r="I146" s="22">
        <v>54.66</v>
      </c>
      <c r="J146" s="59">
        <f t="shared" si="2"/>
        <v>41.193333333333335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21" t="s">
        <v>39</v>
      </c>
      <c r="B147" s="22">
        <v>178</v>
      </c>
      <c r="C147" s="22" t="s">
        <v>18</v>
      </c>
      <c r="D147" s="22">
        <v>2517</v>
      </c>
      <c r="E147" s="22" t="s">
        <v>76</v>
      </c>
      <c r="F147" s="22">
        <v>664</v>
      </c>
      <c r="G147" s="22">
        <v>26.07</v>
      </c>
      <c r="H147" s="22">
        <v>79.91</v>
      </c>
      <c r="I147" s="22">
        <v>88.29</v>
      </c>
      <c r="J147" s="59">
        <f t="shared" si="2"/>
        <v>64.756666666666661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21" t="s">
        <v>39</v>
      </c>
      <c r="B148" s="22">
        <v>178</v>
      </c>
      <c r="C148" s="22" t="s">
        <v>79</v>
      </c>
      <c r="D148" s="22">
        <v>2549</v>
      </c>
      <c r="E148" s="22" t="s">
        <v>76</v>
      </c>
      <c r="F148" s="22">
        <v>664</v>
      </c>
      <c r="G148" s="22">
        <v>87.83</v>
      </c>
      <c r="H148" s="22">
        <v>73.69</v>
      </c>
      <c r="I148" s="22">
        <v>63.61</v>
      </c>
      <c r="J148" s="59">
        <f t="shared" si="2"/>
        <v>75.043333333333337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21" t="s">
        <v>39</v>
      </c>
      <c r="B149" s="22">
        <v>178</v>
      </c>
      <c r="C149" s="22" t="s">
        <v>80</v>
      </c>
      <c r="D149" s="22">
        <v>2804</v>
      </c>
      <c r="E149" s="22" t="s">
        <v>76</v>
      </c>
      <c r="F149" s="22">
        <v>664</v>
      </c>
      <c r="G149" s="22">
        <v>1.96</v>
      </c>
      <c r="H149" s="22">
        <v>0.16</v>
      </c>
      <c r="I149" s="22">
        <v>0.25</v>
      </c>
      <c r="J149" s="59">
        <f t="shared" si="2"/>
        <v>0.79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21" t="s">
        <v>39</v>
      </c>
      <c r="B150" s="22">
        <v>178</v>
      </c>
      <c r="C150" s="22" t="s">
        <v>22</v>
      </c>
      <c r="D150" s="22">
        <v>2518</v>
      </c>
      <c r="E150" s="22" t="s">
        <v>76</v>
      </c>
      <c r="F150" s="22">
        <v>664</v>
      </c>
      <c r="G150" s="22">
        <v>235.47</v>
      </c>
      <c r="H150" s="22">
        <v>533.41</v>
      </c>
      <c r="I150" s="22">
        <v>650.83000000000004</v>
      </c>
      <c r="J150" s="59">
        <f t="shared" si="2"/>
        <v>473.23666666666668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21" t="s">
        <v>39</v>
      </c>
      <c r="B151" s="22">
        <v>178</v>
      </c>
      <c r="C151" s="22" t="s">
        <v>24</v>
      </c>
      <c r="D151" s="22">
        <v>2511</v>
      </c>
      <c r="E151" s="22" t="s">
        <v>76</v>
      </c>
      <c r="F151" s="22">
        <v>664</v>
      </c>
      <c r="G151" s="22">
        <v>707.97</v>
      </c>
      <c r="H151" s="22">
        <v>385.47</v>
      </c>
      <c r="I151" s="22">
        <v>298.45</v>
      </c>
      <c r="J151" s="59">
        <f t="shared" si="2"/>
        <v>463.96333333333337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21" t="s">
        <v>40</v>
      </c>
      <c r="B152" s="22">
        <v>238</v>
      </c>
      <c r="C152" s="22" t="s">
        <v>7</v>
      </c>
      <c r="D152" s="22">
        <v>2615</v>
      </c>
      <c r="E152" s="22" t="s">
        <v>76</v>
      </c>
      <c r="F152" s="22">
        <v>664</v>
      </c>
      <c r="G152" s="22">
        <v>4.1900000000000004</v>
      </c>
      <c r="H152" s="22">
        <v>4.3899999999999997</v>
      </c>
      <c r="I152" s="22">
        <v>4.6500000000000004</v>
      </c>
      <c r="J152" s="59">
        <f t="shared" si="2"/>
        <v>4.41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21" t="s">
        <v>40</v>
      </c>
      <c r="B153" s="22">
        <v>238</v>
      </c>
      <c r="C153" s="22" t="s">
        <v>77</v>
      </c>
      <c r="D153" s="22">
        <v>2546</v>
      </c>
      <c r="E153" s="22" t="s">
        <v>76</v>
      </c>
      <c r="F153" s="22">
        <v>664</v>
      </c>
      <c r="G153" s="22">
        <v>16.59</v>
      </c>
      <c r="H153" s="22">
        <v>13.64</v>
      </c>
      <c r="I153" s="22">
        <v>15.3</v>
      </c>
      <c r="J153" s="59">
        <f t="shared" si="2"/>
        <v>15.176666666666668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21" t="s">
        <v>40</v>
      </c>
      <c r="B154" s="22">
        <v>238</v>
      </c>
      <c r="C154" s="22" t="s">
        <v>78</v>
      </c>
      <c r="D154" s="22">
        <v>2820</v>
      </c>
      <c r="E154" s="22" t="s">
        <v>76</v>
      </c>
      <c r="F154" s="22">
        <v>664</v>
      </c>
      <c r="G154" s="22">
        <v>3.64</v>
      </c>
      <c r="H154" s="22">
        <v>3.52</v>
      </c>
      <c r="I154" s="22">
        <v>5.7</v>
      </c>
      <c r="J154" s="59">
        <f t="shared" si="2"/>
        <v>4.2866666666666662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21" t="s">
        <v>40</v>
      </c>
      <c r="B155" s="22">
        <v>238</v>
      </c>
      <c r="C155" s="22" t="s">
        <v>17</v>
      </c>
      <c r="D155" s="22">
        <v>2514</v>
      </c>
      <c r="E155" s="22" t="s">
        <v>76</v>
      </c>
      <c r="F155" s="22">
        <v>664</v>
      </c>
      <c r="G155" s="22">
        <v>430.86</v>
      </c>
      <c r="H155" s="22">
        <v>430.73</v>
      </c>
      <c r="I155" s="22">
        <v>386.87</v>
      </c>
      <c r="J155" s="59">
        <f t="shared" si="2"/>
        <v>416.15333333333336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21" t="s">
        <v>40</v>
      </c>
      <c r="B156" s="22">
        <v>238</v>
      </c>
      <c r="C156" s="22" t="s">
        <v>18</v>
      </c>
      <c r="D156" s="22">
        <v>2517</v>
      </c>
      <c r="E156" s="22" t="s">
        <v>76</v>
      </c>
      <c r="F156" s="22">
        <v>664</v>
      </c>
      <c r="G156" s="22">
        <v>36.07</v>
      </c>
      <c r="H156" s="22">
        <v>44.45</v>
      </c>
      <c r="I156" s="22">
        <v>34.19</v>
      </c>
      <c r="J156" s="59">
        <f t="shared" si="2"/>
        <v>38.236666666666672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21" t="s">
        <v>40</v>
      </c>
      <c r="B157" s="22">
        <v>238</v>
      </c>
      <c r="C157" s="22" t="s">
        <v>79</v>
      </c>
      <c r="D157" s="22">
        <v>2549</v>
      </c>
      <c r="E157" s="22" t="s">
        <v>76</v>
      </c>
      <c r="F157" s="22">
        <v>664</v>
      </c>
      <c r="G157" s="22">
        <v>101.11</v>
      </c>
      <c r="H157" s="22">
        <v>103.27</v>
      </c>
      <c r="I157" s="22">
        <v>106.25</v>
      </c>
      <c r="J157" s="59">
        <f t="shared" si="2"/>
        <v>103.54333333333334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21" t="s">
        <v>40</v>
      </c>
      <c r="B158" s="22">
        <v>238</v>
      </c>
      <c r="C158" s="22" t="s">
        <v>80</v>
      </c>
      <c r="D158" s="22">
        <v>2804</v>
      </c>
      <c r="E158" s="22" t="s">
        <v>76</v>
      </c>
      <c r="F158" s="22">
        <v>664</v>
      </c>
      <c r="G158" s="22">
        <v>3.43</v>
      </c>
      <c r="H158" s="22">
        <v>5.03</v>
      </c>
      <c r="I158" s="22">
        <v>6.52</v>
      </c>
      <c r="J158" s="59">
        <f t="shared" si="2"/>
        <v>4.9933333333333332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21" t="s">
        <v>40</v>
      </c>
      <c r="B159" s="22">
        <v>238</v>
      </c>
      <c r="C159" s="22" t="s">
        <v>22</v>
      </c>
      <c r="D159" s="22">
        <v>2518</v>
      </c>
      <c r="E159" s="22" t="s">
        <v>76</v>
      </c>
      <c r="F159" s="22">
        <v>664</v>
      </c>
      <c r="G159" s="22">
        <v>198.26</v>
      </c>
      <c r="H159" s="22">
        <v>239.26</v>
      </c>
      <c r="I159" s="22">
        <v>250.83</v>
      </c>
      <c r="J159" s="59">
        <f t="shared" si="2"/>
        <v>229.45000000000002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21" t="s">
        <v>40</v>
      </c>
      <c r="B160" s="22">
        <v>238</v>
      </c>
      <c r="C160" s="22" t="s">
        <v>81</v>
      </c>
      <c r="D160" s="22">
        <v>2533</v>
      </c>
      <c r="E160" s="22" t="s">
        <v>76</v>
      </c>
      <c r="F160" s="22">
        <v>664</v>
      </c>
      <c r="G160" s="22">
        <v>13.8</v>
      </c>
      <c r="H160" s="22">
        <v>12.79</v>
      </c>
      <c r="I160" s="22">
        <v>12.46</v>
      </c>
      <c r="J160" s="59">
        <f t="shared" si="2"/>
        <v>13.016666666666666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21" t="s">
        <v>40</v>
      </c>
      <c r="B161" s="22">
        <v>238</v>
      </c>
      <c r="C161" s="22" t="s">
        <v>24</v>
      </c>
      <c r="D161" s="22">
        <v>2511</v>
      </c>
      <c r="E161" s="22" t="s">
        <v>76</v>
      </c>
      <c r="F161" s="22">
        <v>664</v>
      </c>
      <c r="G161" s="22">
        <v>213.78</v>
      </c>
      <c r="H161" s="22">
        <v>219.03</v>
      </c>
      <c r="I161" s="22">
        <v>252.23</v>
      </c>
      <c r="J161" s="59">
        <f t="shared" si="2"/>
        <v>228.34666666666666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21" t="s">
        <v>40</v>
      </c>
      <c r="B162" s="22">
        <v>238</v>
      </c>
      <c r="C162" s="22" t="s">
        <v>25</v>
      </c>
      <c r="D162" s="22">
        <v>2535</v>
      </c>
      <c r="E162" s="22" t="s">
        <v>76</v>
      </c>
      <c r="F162" s="22">
        <v>664</v>
      </c>
      <c r="G162" s="22">
        <v>5.1100000000000003</v>
      </c>
      <c r="H162" s="22">
        <v>6.56</v>
      </c>
      <c r="I162" s="22">
        <v>8.11</v>
      </c>
      <c r="J162" s="59">
        <f t="shared" si="2"/>
        <v>6.5933333333333337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21" t="s">
        <v>41</v>
      </c>
      <c r="B163" s="22">
        <v>74</v>
      </c>
      <c r="C163" s="22" t="s">
        <v>7</v>
      </c>
      <c r="D163" s="22">
        <v>2615</v>
      </c>
      <c r="E163" s="22" t="s">
        <v>76</v>
      </c>
      <c r="F163" s="22">
        <v>664</v>
      </c>
      <c r="G163" s="22">
        <v>12.97</v>
      </c>
      <c r="H163" s="22">
        <v>12.72</v>
      </c>
      <c r="I163" s="22">
        <v>13.53</v>
      </c>
      <c r="J163" s="59">
        <f t="shared" si="2"/>
        <v>13.073333333333332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21" t="s">
        <v>41</v>
      </c>
      <c r="B164" s="22">
        <v>74</v>
      </c>
      <c r="C164" s="22" t="s">
        <v>77</v>
      </c>
      <c r="D164" s="22">
        <v>2546</v>
      </c>
      <c r="E164" s="22" t="s">
        <v>76</v>
      </c>
      <c r="F164" s="22">
        <v>664</v>
      </c>
      <c r="G164" s="22">
        <v>4.09</v>
      </c>
      <c r="H164" s="22">
        <v>5.66</v>
      </c>
      <c r="I164" s="22">
        <v>3.51</v>
      </c>
      <c r="J164" s="59">
        <f t="shared" si="2"/>
        <v>4.42</v>
      </c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21" t="s">
        <v>41</v>
      </c>
      <c r="B165" s="22">
        <v>74</v>
      </c>
      <c r="C165" s="22" t="s">
        <v>12</v>
      </c>
      <c r="D165" s="22">
        <v>2532</v>
      </c>
      <c r="E165" s="22" t="s">
        <v>76</v>
      </c>
      <c r="F165" s="22">
        <v>664</v>
      </c>
      <c r="G165" s="22">
        <v>221.08</v>
      </c>
      <c r="H165" s="22">
        <v>226.88</v>
      </c>
      <c r="I165" s="22">
        <v>228.46</v>
      </c>
      <c r="J165" s="59">
        <f t="shared" si="2"/>
        <v>225.47333333333336</v>
      </c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21" t="s">
        <v>41</v>
      </c>
      <c r="B166" s="22">
        <v>74</v>
      </c>
      <c r="C166" s="22" t="s">
        <v>78</v>
      </c>
      <c r="D166" s="22">
        <v>2820</v>
      </c>
      <c r="E166" s="22" t="s">
        <v>76</v>
      </c>
      <c r="F166" s="22">
        <v>664</v>
      </c>
      <c r="G166" s="22">
        <v>124.98</v>
      </c>
      <c r="H166" s="22">
        <v>121.39</v>
      </c>
      <c r="I166" s="22">
        <v>127.74</v>
      </c>
      <c r="J166" s="59">
        <f t="shared" si="2"/>
        <v>124.70333333333333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21" t="s">
        <v>41</v>
      </c>
      <c r="B167" s="22">
        <v>74</v>
      </c>
      <c r="C167" s="22" t="s">
        <v>17</v>
      </c>
      <c r="D167" s="22">
        <v>2514</v>
      </c>
      <c r="E167" s="22" t="s">
        <v>76</v>
      </c>
      <c r="F167" s="22">
        <v>664</v>
      </c>
      <c r="G167" s="22">
        <v>136.61000000000001</v>
      </c>
      <c r="H167" s="22">
        <v>140.19999999999999</v>
      </c>
      <c r="I167" s="22">
        <v>140.96</v>
      </c>
      <c r="J167" s="59">
        <f t="shared" si="2"/>
        <v>139.25666666666666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21" t="s">
        <v>41</v>
      </c>
      <c r="B168" s="22">
        <v>74</v>
      </c>
      <c r="C168" s="22" t="s">
        <v>20</v>
      </c>
      <c r="D168" s="22">
        <v>2616</v>
      </c>
      <c r="E168" s="22" t="s">
        <v>76</v>
      </c>
      <c r="F168" s="22">
        <v>664</v>
      </c>
      <c r="G168" s="22">
        <v>298.91000000000003</v>
      </c>
      <c r="H168" s="22">
        <v>298.16000000000003</v>
      </c>
      <c r="I168" s="22">
        <v>295.79000000000002</v>
      </c>
      <c r="J168" s="59">
        <f t="shared" si="2"/>
        <v>297.62000000000006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21" t="s">
        <v>41</v>
      </c>
      <c r="B169" s="22">
        <v>74</v>
      </c>
      <c r="C169" s="22" t="s">
        <v>79</v>
      </c>
      <c r="D169" s="22">
        <v>2549</v>
      </c>
      <c r="E169" s="22" t="s">
        <v>76</v>
      </c>
      <c r="F169" s="22">
        <v>664</v>
      </c>
      <c r="G169" s="22">
        <v>1.36</v>
      </c>
      <c r="H169" s="22">
        <v>1.33</v>
      </c>
      <c r="I169" s="22">
        <v>3.55</v>
      </c>
      <c r="J169" s="59">
        <f t="shared" si="2"/>
        <v>2.08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21" t="s">
        <v>41</v>
      </c>
      <c r="B170" s="22">
        <v>74</v>
      </c>
      <c r="C170" s="22" t="s">
        <v>80</v>
      </c>
      <c r="D170" s="22">
        <v>2804</v>
      </c>
      <c r="E170" s="22" t="s">
        <v>76</v>
      </c>
      <c r="F170" s="22">
        <v>664</v>
      </c>
      <c r="G170" s="22">
        <v>373.16</v>
      </c>
      <c r="H170" s="22">
        <v>373.99</v>
      </c>
      <c r="I170" s="22">
        <v>374.9</v>
      </c>
      <c r="J170" s="59">
        <f t="shared" si="2"/>
        <v>374.01666666666671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21" t="s">
        <v>41</v>
      </c>
      <c r="B171" s="22">
        <v>74</v>
      </c>
      <c r="C171" s="22" t="s">
        <v>81</v>
      </c>
      <c r="D171" s="22">
        <v>2533</v>
      </c>
      <c r="E171" s="22" t="s">
        <v>76</v>
      </c>
      <c r="F171" s="22">
        <v>664</v>
      </c>
      <c r="G171" s="22">
        <v>7.2</v>
      </c>
      <c r="H171" s="22">
        <v>6.08</v>
      </c>
      <c r="I171" s="22">
        <v>6.32</v>
      </c>
      <c r="J171" s="59">
        <f t="shared" si="2"/>
        <v>6.5333333333333341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21" t="s">
        <v>41</v>
      </c>
      <c r="B172" s="22">
        <v>74</v>
      </c>
      <c r="C172" s="22" t="s">
        <v>24</v>
      </c>
      <c r="D172" s="22">
        <v>2511</v>
      </c>
      <c r="E172" s="22" t="s">
        <v>76</v>
      </c>
      <c r="F172" s="22">
        <v>664</v>
      </c>
      <c r="G172" s="22">
        <v>387.65</v>
      </c>
      <c r="H172" s="22">
        <v>392.64</v>
      </c>
      <c r="I172" s="22">
        <v>396.52</v>
      </c>
      <c r="J172" s="59">
        <f t="shared" si="2"/>
        <v>392.27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21" t="s">
        <v>41</v>
      </c>
      <c r="B173" s="22">
        <v>74</v>
      </c>
      <c r="C173" s="22" t="s">
        <v>25</v>
      </c>
      <c r="D173" s="22">
        <v>2535</v>
      </c>
      <c r="E173" s="22" t="s">
        <v>76</v>
      </c>
      <c r="F173" s="22">
        <v>664</v>
      </c>
      <c r="G173" s="22">
        <v>160.1</v>
      </c>
      <c r="H173" s="22">
        <v>158.97</v>
      </c>
      <c r="I173" s="22">
        <v>159.91</v>
      </c>
      <c r="J173" s="59">
        <f t="shared" si="2"/>
        <v>159.66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21" t="s">
        <v>42</v>
      </c>
      <c r="B174" s="22">
        <v>75</v>
      </c>
      <c r="C174" s="22" t="s">
        <v>77</v>
      </c>
      <c r="D174" s="22">
        <v>2546</v>
      </c>
      <c r="E174" s="22" t="s">
        <v>76</v>
      </c>
      <c r="F174" s="22">
        <v>664</v>
      </c>
      <c r="G174" s="22">
        <v>0.27</v>
      </c>
      <c r="H174" s="22">
        <v>0.27</v>
      </c>
      <c r="I174" s="22">
        <v>0</v>
      </c>
      <c r="J174" s="59">
        <f t="shared" si="2"/>
        <v>0.18000000000000002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21" t="s">
        <v>42</v>
      </c>
      <c r="B175" s="22">
        <v>75</v>
      </c>
      <c r="C175" s="22" t="s">
        <v>12</v>
      </c>
      <c r="D175" s="22">
        <v>2532</v>
      </c>
      <c r="E175" s="22" t="s">
        <v>76</v>
      </c>
      <c r="F175" s="22">
        <v>664</v>
      </c>
      <c r="G175" s="22">
        <v>14.82</v>
      </c>
      <c r="H175" s="22">
        <v>14.51</v>
      </c>
      <c r="I175" s="22">
        <v>15</v>
      </c>
      <c r="J175" s="59">
        <f t="shared" si="2"/>
        <v>14.776666666666666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21" t="s">
        <v>42</v>
      </c>
      <c r="B176" s="22">
        <v>75</v>
      </c>
      <c r="C176" s="22" t="s">
        <v>78</v>
      </c>
      <c r="D176" s="22">
        <v>2820</v>
      </c>
      <c r="E176" s="22" t="s">
        <v>76</v>
      </c>
      <c r="F176" s="22">
        <v>664</v>
      </c>
      <c r="G176" s="22">
        <v>76.010000000000005</v>
      </c>
      <c r="H176" s="22">
        <v>71.84</v>
      </c>
      <c r="I176" s="22">
        <v>69.81</v>
      </c>
      <c r="J176" s="59">
        <f t="shared" si="2"/>
        <v>72.553333333333342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21" t="s">
        <v>42</v>
      </c>
      <c r="B177" s="22">
        <v>75</v>
      </c>
      <c r="C177" s="22" t="s">
        <v>17</v>
      </c>
      <c r="D177" s="22">
        <v>2514</v>
      </c>
      <c r="E177" s="22" t="s">
        <v>76</v>
      </c>
      <c r="F177" s="22">
        <v>664</v>
      </c>
      <c r="G177" s="22">
        <v>59.68</v>
      </c>
      <c r="H177" s="22">
        <v>66.319999999999993</v>
      </c>
      <c r="I177" s="22">
        <v>85.4</v>
      </c>
      <c r="J177" s="59">
        <f t="shared" si="2"/>
        <v>70.466666666666669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21" t="s">
        <v>42</v>
      </c>
      <c r="B178" s="22">
        <v>75</v>
      </c>
      <c r="C178" s="22" t="s">
        <v>18</v>
      </c>
      <c r="D178" s="22">
        <v>2517</v>
      </c>
      <c r="E178" s="22" t="s">
        <v>76</v>
      </c>
      <c r="F178" s="22">
        <v>664</v>
      </c>
      <c r="G178" s="22">
        <v>439.16</v>
      </c>
      <c r="H178" s="22">
        <v>474.31</v>
      </c>
      <c r="I178" s="22">
        <v>408.95</v>
      </c>
      <c r="J178" s="59">
        <f t="shared" si="2"/>
        <v>440.80666666666667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21" t="s">
        <v>42</v>
      </c>
      <c r="B179" s="22">
        <v>75</v>
      </c>
      <c r="C179" s="22" t="s">
        <v>79</v>
      </c>
      <c r="D179" s="22">
        <v>2549</v>
      </c>
      <c r="E179" s="22" t="s">
        <v>76</v>
      </c>
      <c r="F179" s="22">
        <v>664</v>
      </c>
      <c r="G179" s="22">
        <v>16.059999999999999</v>
      </c>
      <c r="H179" s="22">
        <v>15.34</v>
      </c>
      <c r="I179" s="22">
        <v>15.58</v>
      </c>
      <c r="J179" s="59">
        <f t="shared" si="2"/>
        <v>15.659999999999998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21" t="s">
        <v>42</v>
      </c>
      <c r="B180" s="22">
        <v>75</v>
      </c>
      <c r="C180" s="22" t="s">
        <v>80</v>
      </c>
      <c r="D180" s="22">
        <v>2804</v>
      </c>
      <c r="E180" s="22" t="s">
        <v>76</v>
      </c>
      <c r="F180" s="22">
        <v>664</v>
      </c>
      <c r="G180" s="22">
        <v>357.18</v>
      </c>
      <c r="H180" s="22">
        <v>499.25</v>
      </c>
      <c r="I180" s="22">
        <v>580.41</v>
      </c>
      <c r="J180" s="59">
        <f t="shared" si="2"/>
        <v>478.94666666666672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21" t="s">
        <v>42</v>
      </c>
      <c r="B181" s="22">
        <v>75</v>
      </c>
      <c r="C181" s="22" t="s">
        <v>22</v>
      </c>
      <c r="D181" s="22">
        <v>2518</v>
      </c>
      <c r="E181" s="22" t="s">
        <v>76</v>
      </c>
      <c r="F181" s="22">
        <v>664</v>
      </c>
      <c r="G181" s="22">
        <v>133.19999999999999</v>
      </c>
      <c r="H181" s="22">
        <v>119.03</v>
      </c>
      <c r="I181" s="22">
        <v>113.72</v>
      </c>
      <c r="J181" s="59">
        <f t="shared" si="2"/>
        <v>121.98333333333333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21" t="s">
        <v>42</v>
      </c>
      <c r="B182" s="22">
        <v>75</v>
      </c>
      <c r="C182" s="22" t="s">
        <v>24</v>
      </c>
      <c r="D182" s="22">
        <v>2511</v>
      </c>
      <c r="E182" s="22" t="s">
        <v>76</v>
      </c>
      <c r="F182" s="22">
        <v>664</v>
      </c>
      <c r="G182" s="22">
        <v>213.51</v>
      </c>
      <c r="H182" s="22">
        <v>186.85</v>
      </c>
      <c r="I182" s="22">
        <v>156.9</v>
      </c>
      <c r="J182" s="59">
        <f t="shared" si="2"/>
        <v>185.75333333333333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21" t="s">
        <v>43</v>
      </c>
      <c r="B183" s="22">
        <v>81</v>
      </c>
      <c r="C183" s="22" t="s">
        <v>7</v>
      </c>
      <c r="D183" s="22">
        <v>2615</v>
      </c>
      <c r="E183" s="22" t="s">
        <v>76</v>
      </c>
      <c r="F183" s="22">
        <v>664</v>
      </c>
      <c r="G183" s="22">
        <v>1.68</v>
      </c>
      <c r="H183" s="22">
        <v>1.91</v>
      </c>
      <c r="I183" s="22">
        <v>2.82</v>
      </c>
      <c r="J183" s="59">
        <f t="shared" si="2"/>
        <v>2.1366666666666667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21" t="s">
        <v>43</v>
      </c>
      <c r="B184" s="22">
        <v>81</v>
      </c>
      <c r="C184" s="22" t="s">
        <v>77</v>
      </c>
      <c r="D184" s="22">
        <v>2546</v>
      </c>
      <c r="E184" s="22" t="s">
        <v>76</v>
      </c>
      <c r="F184" s="22">
        <v>664</v>
      </c>
      <c r="G184" s="22">
        <v>0.28000000000000003</v>
      </c>
      <c r="H184" s="22">
        <v>0.45</v>
      </c>
      <c r="I184" s="22">
        <v>0.97</v>
      </c>
      <c r="J184" s="59">
        <f t="shared" si="2"/>
        <v>0.56666666666666665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21" t="s">
        <v>43</v>
      </c>
      <c r="B185" s="22">
        <v>81</v>
      </c>
      <c r="C185" s="22" t="s">
        <v>12</v>
      </c>
      <c r="D185" s="22">
        <v>2532</v>
      </c>
      <c r="E185" s="22" t="s">
        <v>76</v>
      </c>
      <c r="F185" s="22">
        <v>664</v>
      </c>
      <c r="G185" s="22">
        <v>612.44000000000005</v>
      </c>
      <c r="H185" s="22">
        <v>599.37</v>
      </c>
      <c r="I185" s="22">
        <v>598.85</v>
      </c>
      <c r="J185" s="59">
        <f t="shared" si="2"/>
        <v>603.55333333333328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21" t="s">
        <v>43</v>
      </c>
      <c r="B186" s="22">
        <v>81</v>
      </c>
      <c r="C186" s="22" t="s">
        <v>78</v>
      </c>
      <c r="D186" s="22">
        <v>2820</v>
      </c>
      <c r="E186" s="22" t="s">
        <v>76</v>
      </c>
      <c r="F186" s="22">
        <v>664</v>
      </c>
      <c r="G186" s="22">
        <v>64.02</v>
      </c>
      <c r="H186" s="22">
        <v>70.489999999999995</v>
      </c>
      <c r="I186" s="22">
        <v>67.2</v>
      </c>
      <c r="J186" s="59">
        <f t="shared" si="2"/>
        <v>67.236666666666665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21" t="s">
        <v>43</v>
      </c>
      <c r="B187" s="22">
        <v>81</v>
      </c>
      <c r="C187" s="22" t="s">
        <v>17</v>
      </c>
      <c r="D187" s="22">
        <v>2514</v>
      </c>
      <c r="E187" s="22" t="s">
        <v>76</v>
      </c>
      <c r="F187" s="22">
        <v>664</v>
      </c>
      <c r="G187" s="22">
        <v>365.51</v>
      </c>
      <c r="H187" s="22">
        <v>346.68</v>
      </c>
      <c r="I187" s="22">
        <v>311.66000000000003</v>
      </c>
      <c r="J187" s="59">
        <f t="shared" si="2"/>
        <v>341.28333333333336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21" t="s">
        <v>43</v>
      </c>
      <c r="B188" s="22">
        <v>81</v>
      </c>
      <c r="C188" s="22" t="s">
        <v>18</v>
      </c>
      <c r="D188" s="22">
        <v>2517</v>
      </c>
      <c r="E188" s="22" t="s">
        <v>76</v>
      </c>
      <c r="F188" s="22">
        <v>664</v>
      </c>
      <c r="G188" s="22">
        <v>50.34</v>
      </c>
      <c r="H188" s="22">
        <v>43.92</v>
      </c>
      <c r="I188" s="22">
        <v>41.7</v>
      </c>
      <c r="J188" s="59">
        <f t="shared" si="2"/>
        <v>45.32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21" t="s">
        <v>43</v>
      </c>
      <c r="B189" s="22">
        <v>81</v>
      </c>
      <c r="C189" s="22" t="s">
        <v>20</v>
      </c>
      <c r="D189" s="22">
        <v>2616</v>
      </c>
      <c r="E189" s="22" t="s">
        <v>76</v>
      </c>
      <c r="F189" s="22">
        <v>664</v>
      </c>
      <c r="G189" s="22">
        <v>279.54000000000002</v>
      </c>
      <c r="H189" s="22">
        <v>284.18</v>
      </c>
      <c r="I189" s="22">
        <v>281.12</v>
      </c>
      <c r="J189" s="59">
        <f t="shared" si="2"/>
        <v>281.61333333333334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21" t="s">
        <v>43</v>
      </c>
      <c r="B190" s="22">
        <v>81</v>
      </c>
      <c r="C190" s="22" t="s">
        <v>79</v>
      </c>
      <c r="D190" s="22">
        <v>2549</v>
      </c>
      <c r="E190" s="22" t="s">
        <v>76</v>
      </c>
      <c r="F190" s="22">
        <v>664</v>
      </c>
      <c r="G190" s="22">
        <v>6.02</v>
      </c>
      <c r="H190" s="22">
        <v>5.92</v>
      </c>
      <c r="I190" s="22">
        <v>5.78</v>
      </c>
      <c r="J190" s="59">
        <f t="shared" si="2"/>
        <v>5.9066666666666663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21" t="s">
        <v>43</v>
      </c>
      <c r="B191" s="22">
        <v>81</v>
      </c>
      <c r="C191" s="22" t="s">
        <v>80</v>
      </c>
      <c r="D191" s="22">
        <v>2804</v>
      </c>
      <c r="E191" s="22" t="s">
        <v>76</v>
      </c>
      <c r="F191" s="22">
        <v>664</v>
      </c>
      <c r="G191" s="22">
        <v>197.16</v>
      </c>
      <c r="H191" s="22">
        <v>240.51</v>
      </c>
      <c r="I191" s="22">
        <v>273.45999999999998</v>
      </c>
      <c r="J191" s="59">
        <f t="shared" si="2"/>
        <v>237.04333333333329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21" t="s">
        <v>43</v>
      </c>
      <c r="B192" s="22">
        <v>81</v>
      </c>
      <c r="C192" s="22" t="s">
        <v>22</v>
      </c>
      <c r="D192" s="22">
        <v>2518</v>
      </c>
      <c r="E192" s="22" t="s">
        <v>76</v>
      </c>
      <c r="F192" s="22">
        <v>664</v>
      </c>
      <c r="G192" s="22">
        <v>73.59</v>
      </c>
      <c r="H192" s="22">
        <v>75.5</v>
      </c>
      <c r="I192" s="22">
        <v>81.86</v>
      </c>
      <c r="J192" s="59">
        <f t="shared" si="2"/>
        <v>76.983333333333334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21" t="s">
        <v>43</v>
      </c>
      <c r="B193" s="22">
        <v>81</v>
      </c>
      <c r="C193" s="22" t="s">
        <v>81</v>
      </c>
      <c r="D193" s="22">
        <v>2533</v>
      </c>
      <c r="E193" s="22" t="s">
        <v>76</v>
      </c>
      <c r="F193" s="22">
        <v>664</v>
      </c>
      <c r="G193" s="22">
        <v>10.93</v>
      </c>
      <c r="H193" s="22">
        <v>10.65</v>
      </c>
      <c r="I193" s="22">
        <v>10.47</v>
      </c>
      <c r="J193" s="59">
        <f t="shared" si="2"/>
        <v>10.683333333333332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21" t="s">
        <v>43</v>
      </c>
      <c r="B194" s="22">
        <v>81</v>
      </c>
      <c r="C194" s="22" t="s">
        <v>24</v>
      </c>
      <c r="D194" s="22">
        <v>2511</v>
      </c>
      <c r="E194" s="22" t="s">
        <v>76</v>
      </c>
      <c r="F194" s="22">
        <v>664</v>
      </c>
      <c r="G194" s="22">
        <v>137.4</v>
      </c>
      <c r="H194" s="22">
        <v>134.35</v>
      </c>
      <c r="I194" s="22">
        <v>138.41</v>
      </c>
      <c r="J194" s="59">
        <f t="shared" si="2"/>
        <v>136.72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21" t="s">
        <v>43</v>
      </c>
      <c r="B195" s="22">
        <v>81</v>
      </c>
      <c r="C195" s="22" t="s">
        <v>25</v>
      </c>
      <c r="D195" s="22">
        <v>2535</v>
      </c>
      <c r="E195" s="22" t="s">
        <v>76</v>
      </c>
      <c r="F195" s="22">
        <v>664</v>
      </c>
      <c r="G195" s="22">
        <v>306.52</v>
      </c>
      <c r="H195" s="22">
        <v>318.85000000000002</v>
      </c>
      <c r="I195" s="22">
        <v>320.88</v>
      </c>
      <c r="J195" s="59">
        <f t="shared" si="2"/>
        <v>315.41666666666669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21" t="s">
        <v>44</v>
      </c>
      <c r="B196" s="22">
        <v>90</v>
      </c>
      <c r="C196" s="22" t="s">
        <v>7</v>
      </c>
      <c r="D196" s="22">
        <v>2615</v>
      </c>
      <c r="E196" s="22" t="s">
        <v>76</v>
      </c>
      <c r="F196" s="22">
        <v>664</v>
      </c>
      <c r="G196" s="22">
        <v>21.39</v>
      </c>
      <c r="H196" s="22">
        <v>21.65</v>
      </c>
      <c r="I196" s="22">
        <v>21.88</v>
      </c>
      <c r="J196" s="59">
        <f t="shared" ref="J196:J259" si="3">AVERAGE(G196:I196)</f>
        <v>21.64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21" t="s">
        <v>44</v>
      </c>
      <c r="B197" s="22">
        <v>90</v>
      </c>
      <c r="C197" s="22" t="s">
        <v>77</v>
      </c>
      <c r="D197" s="22">
        <v>2546</v>
      </c>
      <c r="E197" s="22" t="s">
        <v>76</v>
      </c>
      <c r="F197" s="22">
        <v>664</v>
      </c>
      <c r="G197" s="22">
        <v>0.92</v>
      </c>
      <c r="H197" s="22">
        <v>0</v>
      </c>
      <c r="I197" s="22">
        <v>0</v>
      </c>
      <c r="J197" s="59">
        <f t="shared" si="3"/>
        <v>0.3066666666666667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21" t="s">
        <v>44</v>
      </c>
      <c r="B198" s="22">
        <v>90</v>
      </c>
      <c r="C198" s="22" t="s">
        <v>12</v>
      </c>
      <c r="D198" s="22">
        <v>2532</v>
      </c>
      <c r="E198" s="22" t="s">
        <v>76</v>
      </c>
      <c r="F198" s="22">
        <v>664</v>
      </c>
      <c r="G198" s="22">
        <v>294.66000000000003</v>
      </c>
      <c r="H198" s="22">
        <v>303.18</v>
      </c>
      <c r="I198" s="22">
        <v>304.23</v>
      </c>
      <c r="J198" s="59">
        <f t="shared" si="3"/>
        <v>300.69</v>
      </c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21" t="s">
        <v>44</v>
      </c>
      <c r="B199" s="22">
        <v>90</v>
      </c>
      <c r="C199" s="22" t="s">
        <v>78</v>
      </c>
      <c r="D199" s="22">
        <v>2820</v>
      </c>
      <c r="E199" s="22" t="s">
        <v>76</v>
      </c>
      <c r="F199" s="22">
        <v>664</v>
      </c>
      <c r="G199" s="22">
        <v>59.25</v>
      </c>
      <c r="H199" s="22">
        <v>62.13</v>
      </c>
      <c r="I199" s="22">
        <v>63.19</v>
      </c>
      <c r="J199" s="59">
        <f t="shared" si="3"/>
        <v>61.523333333333333</v>
      </c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21" t="s">
        <v>44</v>
      </c>
      <c r="B200" s="22">
        <v>90</v>
      </c>
      <c r="C200" s="22" t="s">
        <v>17</v>
      </c>
      <c r="D200" s="22">
        <v>2514</v>
      </c>
      <c r="E200" s="22" t="s">
        <v>76</v>
      </c>
      <c r="F200" s="22">
        <v>664</v>
      </c>
      <c r="G200" s="22">
        <v>87.6</v>
      </c>
      <c r="H200" s="22">
        <v>84.76</v>
      </c>
      <c r="I200" s="22">
        <v>81.25</v>
      </c>
      <c r="J200" s="59">
        <f t="shared" si="3"/>
        <v>84.536666666666676</v>
      </c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21" t="s">
        <v>44</v>
      </c>
      <c r="B201" s="22">
        <v>90</v>
      </c>
      <c r="C201" s="22" t="s">
        <v>18</v>
      </c>
      <c r="D201" s="22">
        <v>2517</v>
      </c>
      <c r="E201" s="22" t="s">
        <v>76</v>
      </c>
      <c r="F201" s="22">
        <v>664</v>
      </c>
      <c r="G201" s="22">
        <v>6.98</v>
      </c>
      <c r="H201" s="22">
        <v>6.84</v>
      </c>
      <c r="I201" s="22">
        <v>6.7</v>
      </c>
      <c r="J201" s="59">
        <f t="shared" si="3"/>
        <v>6.84</v>
      </c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21" t="s">
        <v>44</v>
      </c>
      <c r="B202" s="22">
        <v>90</v>
      </c>
      <c r="C202" s="22" t="s">
        <v>20</v>
      </c>
      <c r="D202" s="22">
        <v>2616</v>
      </c>
      <c r="E202" s="22" t="s">
        <v>76</v>
      </c>
      <c r="F202" s="22">
        <v>664</v>
      </c>
      <c r="G202" s="22">
        <v>96.65</v>
      </c>
      <c r="H202" s="22">
        <v>95.79</v>
      </c>
      <c r="I202" s="22">
        <v>93.98</v>
      </c>
      <c r="J202" s="59">
        <f t="shared" si="3"/>
        <v>95.473333333333343</v>
      </c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21" t="s">
        <v>44</v>
      </c>
      <c r="B203" s="22">
        <v>90</v>
      </c>
      <c r="C203" s="22" t="s">
        <v>79</v>
      </c>
      <c r="D203" s="22">
        <v>2549</v>
      </c>
      <c r="E203" s="22" t="s">
        <v>76</v>
      </c>
      <c r="F203" s="22">
        <v>664</v>
      </c>
      <c r="G203" s="22">
        <v>52.57</v>
      </c>
      <c r="H203" s="22">
        <v>52.39</v>
      </c>
      <c r="I203" s="22">
        <v>52.17</v>
      </c>
      <c r="J203" s="59">
        <f t="shared" si="3"/>
        <v>52.376666666666665</v>
      </c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21" t="s">
        <v>44</v>
      </c>
      <c r="B204" s="22">
        <v>90</v>
      </c>
      <c r="C204" s="22" t="s">
        <v>80</v>
      </c>
      <c r="D204" s="22">
        <v>2804</v>
      </c>
      <c r="E204" s="22" t="s">
        <v>76</v>
      </c>
      <c r="F204" s="22">
        <v>664</v>
      </c>
      <c r="G204" s="22">
        <v>918.65</v>
      </c>
      <c r="H204" s="22">
        <v>928.38</v>
      </c>
      <c r="I204" s="22">
        <v>960.82</v>
      </c>
      <c r="J204" s="59">
        <f t="shared" si="3"/>
        <v>935.94999999999993</v>
      </c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21" t="s">
        <v>44</v>
      </c>
      <c r="B205" s="22">
        <v>90</v>
      </c>
      <c r="C205" s="22" t="s">
        <v>22</v>
      </c>
      <c r="D205" s="22">
        <v>2518</v>
      </c>
      <c r="E205" s="22" t="s">
        <v>76</v>
      </c>
      <c r="F205" s="22">
        <v>664</v>
      </c>
      <c r="G205" s="22">
        <v>3.81</v>
      </c>
      <c r="H205" s="22">
        <v>3.74</v>
      </c>
      <c r="I205" s="22">
        <v>3.66</v>
      </c>
      <c r="J205" s="59">
        <f t="shared" si="3"/>
        <v>3.7366666666666668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21" t="s">
        <v>44</v>
      </c>
      <c r="B206" s="22">
        <v>90</v>
      </c>
      <c r="C206" s="22" t="s">
        <v>81</v>
      </c>
      <c r="D206" s="22">
        <v>2533</v>
      </c>
      <c r="E206" s="22" t="s">
        <v>76</v>
      </c>
      <c r="F206" s="22">
        <v>664</v>
      </c>
      <c r="G206" s="22">
        <v>46.13</v>
      </c>
      <c r="H206" s="22">
        <v>46.3</v>
      </c>
      <c r="I206" s="22">
        <v>46.44</v>
      </c>
      <c r="J206" s="59">
        <f t="shared" si="3"/>
        <v>46.29</v>
      </c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21" t="s">
        <v>44</v>
      </c>
      <c r="B207" s="22">
        <v>90</v>
      </c>
      <c r="C207" s="22" t="s">
        <v>24</v>
      </c>
      <c r="D207" s="22">
        <v>2511</v>
      </c>
      <c r="E207" s="22" t="s">
        <v>76</v>
      </c>
      <c r="F207" s="22">
        <v>664</v>
      </c>
      <c r="G207" s="22">
        <v>99.41</v>
      </c>
      <c r="H207" s="22">
        <v>95.74</v>
      </c>
      <c r="I207" s="22">
        <v>94.91</v>
      </c>
      <c r="J207" s="59">
        <f t="shared" si="3"/>
        <v>96.686666666666653</v>
      </c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21" t="s">
        <v>44</v>
      </c>
      <c r="B208" s="22">
        <v>90</v>
      </c>
      <c r="C208" s="22" t="s">
        <v>25</v>
      </c>
      <c r="D208" s="22">
        <v>2535</v>
      </c>
      <c r="E208" s="22" t="s">
        <v>76</v>
      </c>
      <c r="F208" s="22">
        <v>664</v>
      </c>
      <c r="G208" s="22">
        <v>6.42</v>
      </c>
      <c r="H208" s="22">
        <v>6.45</v>
      </c>
      <c r="I208" s="22">
        <v>6.47</v>
      </c>
      <c r="J208" s="59">
        <f t="shared" si="3"/>
        <v>6.4466666666666663</v>
      </c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6.25">
      <c r="A209" s="21" t="s">
        <v>45</v>
      </c>
      <c r="B209" s="22">
        <v>175</v>
      </c>
      <c r="C209" s="22" t="s">
        <v>7</v>
      </c>
      <c r="D209" s="22">
        <v>2615</v>
      </c>
      <c r="E209" s="22" t="s">
        <v>76</v>
      </c>
      <c r="F209" s="22">
        <v>664</v>
      </c>
      <c r="G209" s="22">
        <v>4.8</v>
      </c>
      <c r="H209" s="22">
        <v>5.45</v>
      </c>
      <c r="I209" s="22">
        <v>5.55</v>
      </c>
      <c r="J209" s="59">
        <f t="shared" si="3"/>
        <v>5.2666666666666666</v>
      </c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6.25">
      <c r="A210" s="21" t="s">
        <v>45</v>
      </c>
      <c r="B210" s="22">
        <v>175</v>
      </c>
      <c r="C210" s="22" t="s">
        <v>77</v>
      </c>
      <c r="D210" s="22">
        <v>2546</v>
      </c>
      <c r="E210" s="22" t="s">
        <v>76</v>
      </c>
      <c r="F210" s="22">
        <v>664</v>
      </c>
      <c r="G210" s="22">
        <v>2.2200000000000002</v>
      </c>
      <c r="H210" s="22">
        <v>2.17</v>
      </c>
      <c r="I210" s="22">
        <v>11.7</v>
      </c>
      <c r="J210" s="59">
        <f t="shared" si="3"/>
        <v>5.3633333333333333</v>
      </c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6.25">
      <c r="A211" s="21" t="s">
        <v>45</v>
      </c>
      <c r="B211" s="22">
        <v>175</v>
      </c>
      <c r="C211" s="22" t="s">
        <v>12</v>
      </c>
      <c r="D211" s="22">
        <v>2532</v>
      </c>
      <c r="E211" s="22" t="s">
        <v>76</v>
      </c>
      <c r="F211" s="22">
        <v>664</v>
      </c>
      <c r="G211" s="22">
        <v>77.040000000000006</v>
      </c>
      <c r="H211" s="22">
        <v>79.27</v>
      </c>
      <c r="I211" s="22">
        <v>84.1</v>
      </c>
      <c r="J211" s="59">
        <f t="shared" si="3"/>
        <v>80.13666666666667</v>
      </c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6.25">
      <c r="A212" s="21" t="s">
        <v>45</v>
      </c>
      <c r="B212" s="22">
        <v>175</v>
      </c>
      <c r="C212" s="22" t="s">
        <v>78</v>
      </c>
      <c r="D212" s="22">
        <v>2820</v>
      </c>
      <c r="E212" s="22" t="s">
        <v>76</v>
      </c>
      <c r="F212" s="22">
        <v>664</v>
      </c>
      <c r="G212" s="22">
        <v>15.32</v>
      </c>
      <c r="H212" s="22">
        <v>14.97</v>
      </c>
      <c r="I212" s="22">
        <v>14.64</v>
      </c>
      <c r="J212" s="59">
        <f t="shared" si="3"/>
        <v>14.976666666666667</v>
      </c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6.25">
      <c r="A213" s="21" t="s">
        <v>45</v>
      </c>
      <c r="B213" s="22">
        <v>175</v>
      </c>
      <c r="C213" s="22" t="s">
        <v>17</v>
      </c>
      <c r="D213" s="22">
        <v>2514</v>
      </c>
      <c r="E213" s="22" t="s">
        <v>76</v>
      </c>
      <c r="F213" s="22">
        <v>664</v>
      </c>
      <c r="G213" s="22">
        <v>189.03</v>
      </c>
      <c r="H213" s="22">
        <v>194.69</v>
      </c>
      <c r="I213" s="22">
        <v>146.06</v>
      </c>
      <c r="J213" s="59">
        <f t="shared" si="3"/>
        <v>176.59333333333333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6.25">
      <c r="A214" s="21" t="s">
        <v>45</v>
      </c>
      <c r="B214" s="22">
        <v>175</v>
      </c>
      <c r="C214" s="22" t="s">
        <v>18</v>
      </c>
      <c r="D214" s="22">
        <v>2517</v>
      </c>
      <c r="E214" s="22" t="s">
        <v>76</v>
      </c>
      <c r="F214" s="22">
        <v>664</v>
      </c>
      <c r="G214" s="22">
        <v>164.87</v>
      </c>
      <c r="H214" s="22">
        <v>214.05</v>
      </c>
      <c r="I214" s="22">
        <v>194.31</v>
      </c>
      <c r="J214" s="59">
        <f t="shared" si="3"/>
        <v>191.07666666666668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6.25">
      <c r="A215" s="21" t="s">
        <v>45</v>
      </c>
      <c r="B215" s="22">
        <v>175</v>
      </c>
      <c r="C215" s="22" t="s">
        <v>20</v>
      </c>
      <c r="D215" s="22">
        <v>2616</v>
      </c>
      <c r="E215" s="22" t="s">
        <v>76</v>
      </c>
      <c r="F215" s="22">
        <v>664</v>
      </c>
      <c r="G215" s="22">
        <v>51.65</v>
      </c>
      <c r="H215" s="22">
        <v>50.48</v>
      </c>
      <c r="I215" s="22">
        <v>50.63</v>
      </c>
      <c r="J215" s="59">
        <f t="shared" si="3"/>
        <v>50.919999999999995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6.25">
      <c r="A216" s="21" t="s">
        <v>45</v>
      </c>
      <c r="B216" s="22">
        <v>175</v>
      </c>
      <c r="C216" s="22" t="s">
        <v>79</v>
      </c>
      <c r="D216" s="22">
        <v>2549</v>
      </c>
      <c r="E216" s="22" t="s">
        <v>76</v>
      </c>
      <c r="F216" s="22">
        <v>664</v>
      </c>
      <c r="G216" s="22">
        <v>12.42</v>
      </c>
      <c r="H216" s="22">
        <v>12.12</v>
      </c>
      <c r="I216" s="22">
        <v>15.26</v>
      </c>
      <c r="J216" s="59">
        <f t="shared" si="3"/>
        <v>13.266666666666666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6.25">
      <c r="A217" s="21" t="s">
        <v>45</v>
      </c>
      <c r="B217" s="22">
        <v>175</v>
      </c>
      <c r="C217" s="22" t="s">
        <v>80</v>
      </c>
      <c r="D217" s="22">
        <v>2804</v>
      </c>
      <c r="E217" s="22" t="s">
        <v>76</v>
      </c>
      <c r="F217" s="22">
        <v>664</v>
      </c>
      <c r="G217" s="22">
        <v>807.18</v>
      </c>
      <c r="H217" s="22">
        <v>740.37</v>
      </c>
      <c r="I217" s="22">
        <v>848.29</v>
      </c>
      <c r="J217" s="59">
        <f t="shared" si="3"/>
        <v>798.61333333333334</v>
      </c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6.25">
      <c r="A218" s="21" t="s">
        <v>45</v>
      </c>
      <c r="B218" s="22">
        <v>175</v>
      </c>
      <c r="C218" s="22" t="s">
        <v>22</v>
      </c>
      <c r="D218" s="22">
        <v>2518</v>
      </c>
      <c r="E218" s="22" t="s">
        <v>76</v>
      </c>
      <c r="F218" s="22">
        <v>664</v>
      </c>
      <c r="G218" s="22">
        <v>97.98</v>
      </c>
      <c r="H218" s="22">
        <v>101.47</v>
      </c>
      <c r="I218" s="22">
        <v>58.47</v>
      </c>
      <c r="J218" s="59">
        <f t="shared" si="3"/>
        <v>85.973333333333315</v>
      </c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6.25">
      <c r="A219" s="21" t="s">
        <v>45</v>
      </c>
      <c r="B219" s="22">
        <v>175</v>
      </c>
      <c r="C219" s="22" t="s">
        <v>24</v>
      </c>
      <c r="D219" s="22">
        <v>2511</v>
      </c>
      <c r="E219" s="22" t="s">
        <v>76</v>
      </c>
      <c r="F219" s="22">
        <v>664</v>
      </c>
      <c r="G219" s="22">
        <v>83.02</v>
      </c>
      <c r="H219" s="22">
        <v>85.06</v>
      </c>
      <c r="I219" s="22">
        <v>105.55</v>
      </c>
      <c r="J219" s="59">
        <f t="shared" si="3"/>
        <v>91.21</v>
      </c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21" t="s">
        <v>46</v>
      </c>
      <c r="B220" s="22">
        <v>114</v>
      </c>
      <c r="C220" s="22" t="s">
        <v>7</v>
      </c>
      <c r="D220" s="22">
        <v>2615</v>
      </c>
      <c r="E220" s="22" t="s">
        <v>76</v>
      </c>
      <c r="F220" s="22">
        <v>664</v>
      </c>
      <c r="G220" s="22">
        <v>23.41</v>
      </c>
      <c r="H220" s="22">
        <v>23.51</v>
      </c>
      <c r="I220" s="22">
        <v>21.96</v>
      </c>
      <c r="J220" s="59">
        <f t="shared" si="3"/>
        <v>22.959999999999997</v>
      </c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21" t="s">
        <v>46</v>
      </c>
      <c r="B221" s="22">
        <v>114</v>
      </c>
      <c r="C221" s="22" t="s">
        <v>77</v>
      </c>
      <c r="D221" s="22">
        <v>2546</v>
      </c>
      <c r="E221" s="22" t="s">
        <v>76</v>
      </c>
      <c r="F221" s="22">
        <v>664</v>
      </c>
      <c r="G221" s="22">
        <v>86.85</v>
      </c>
      <c r="H221" s="22">
        <v>92.26</v>
      </c>
      <c r="I221" s="22">
        <v>96.21</v>
      </c>
      <c r="J221" s="59">
        <f t="shared" si="3"/>
        <v>91.773333333333326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21" t="s">
        <v>46</v>
      </c>
      <c r="B222" s="22">
        <v>114</v>
      </c>
      <c r="C222" s="22" t="s">
        <v>12</v>
      </c>
      <c r="D222" s="22">
        <v>2532</v>
      </c>
      <c r="E222" s="22" t="s">
        <v>76</v>
      </c>
      <c r="F222" s="22">
        <v>664</v>
      </c>
      <c r="G222" s="22">
        <v>27.76</v>
      </c>
      <c r="H222" s="22">
        <v>51.06</v>
      </c>
      <c r="I222" s="22">
        <v>30.12</v>
      </c>
      <c r="J222" s="59">
        <f t="shared" si="3"/>
        <v>36.31333333333334</v>
      </c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21" t="s">
        <v>46</v>
      </c>
      <c r="B223" s="22">
        <v>114</v>
      </c>
      <c r="C223" s="22" t="s">
        <v>78</v>
      </c>
      <c r="D223" s="22">
        <v>2820</v>
      </c>
      <c r="E223" s="22" t="s">
        <v>76</v>
      </c>
      <c r="F223" s="22">
        <v>664</v>
      </c>
      <c r="G223" s="22">
        <v>5.84</v>
      </c>
      <c r="H223" s="22">
        <v>5.66</v>
      </c>
      <c r="I223" s="22">
        <v>5.99</v>
      </c>
      <c r="J223" s="59">
        <f t="shared" si="3"/>
        <v>5.830000000000001</v>
      </c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21" t="s">
        <v>46</v>
      </c>
      <c r="B224" s="22">
        <v>114</v>
      </c>
      <c r="C224" s="22" t="s">
        <v>17</v>
      </c>
      <c r="D224" s="22">
        <v>2514</v>
      </c>
      <c r="E224" s="22" t="s">
        <v>76</v>
      </c>
      <c r="F224" s="22">
        <v>664</v>
      </c>
      <c r="G224" s="22">
        <v>736.18</v>
      </c>
      <c r="H224" s="22">
        <v>711.52</v>
      </c>
      <c r="I224" s="22">
        <v>694.75</v>
      </c>
      <c r="J224" s="59">
        <f t="shared" si="3"/>
        <v>714.15</v>
      </c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21" t="s">
        <v>46</v>
      </c>
      <c r="B225" s="22">
        <v>114</v>
      </c>
      <c r="C225" s="22" t="s">
        <v>18</v>
      </c>
      <c r="D225" s="22">
        <v>2517</v>
      </c>
      <c r="E225" s="22" t="s">
        <v>76</v>
      </c>
      <c r="F225" s="22">
        <v>664</v>
      </c>
      <c r="G225" s="22">
        <v>7.48</v>
      </c>
      <c r="H225" s="22">
        <v>10.48</v>
      </c>
      <c r="I225" s="22">
        <v>20.85</v>
      </c>
      <c r="J225" s="59">
        <f t="shared" si="3"/>
        <v>12.936666666666667</v>
      </c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21" t="s">
        <v>46</v>
      </c>
      <c r="B226" s="22">
        <v>114</v>
      </c>
      <c r="C226" s="22" t="s">
        <v>20</v>
      </c>
      <c r="D226" s="22">
        <v>2616</v>
      </c>
      <c r="E226" s="22" t="s">
        <v>76</v>
      </c>
      <c r="F226" s="22">
        <v>664</v>
      </c>
      <c r="G226" s="22">
        <v>36.35</v>
      </c>
      <c r="H226" s="22">
        <v>36.520000000000003</v>
      </c>
      <c r="I226" s="22">
        <v>34.11</v>
      </c>
      <c r="J226" s="59">
        <f t="shared" si="3"/>
        <v>35.660000000000004</v>
      </c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21" t="s">
        <v>46</v>
      </c>
      <c r="B227" s="22">
        <v>114</v>
      </c>
      <c r="C227" s="22" t="s">
        <v>79</v>
      </c>
      <c r="D227" s="22">
        <v>2549</v>
      </c>
      <c r="E227" s="22" t="s">
        <v>76</v>
      </c>
      <c r="F227" s="22">
        <v>664</v>
      </c>
      <c r="G227" s="22">
        <v>44.59</v>
      </c>
      <c r="H227" s="22">
        <v>45.4</v>
      </c>
      <c r="I227" s="22">
        <v>46.5</v>
      </c>
      <c r="J227" s="59">
        <f t="shared" si="3"/>
        <v>45.49666666666667</v>
      </c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21" t="s">
        <v>46</v>
      </c>
      <c r="B228" s="22">
        <v>114</v>
      </c>
      <c r="C228" s="22" t="s">
        <v>80</v>
      </c>
      <c r="D228" s="22">
        <v>2804</v>
      </c>
      <c r="E228" s="22" t="s">
        <v>76</v>
      </c>
      <c r="F228" s="22">
        <v>664</v>
      </c>
      <c r="G228" s="22">
        <v>70.11</v>
      </c>
      <c r="H228" s="22">
        <v>78.05</v>
      </c>
      <c r="I228" s="22">
        <v>72.97</v>
      </c>
      <c r="J228" s="59">
        <f t="shared" si="3"/>
        <v>73.709999999999994</v>
      </c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21" t="s">
        <v>46</v>
      </c>
      <c r="B229" s="22">
        <v>114</v>
      </c>
      <c r="C229" s="22" t="s">
        <v>22</v>
      </c>
      <c r="D229" s="22">
        <v>2518</v>
      </c>
      <c r="E229" s="22" t="s">
        <v>76</v>
      </c>
      <c r="F229" s="22">
        <v>664</v>
      </c>
      <c r="G229" s="22">
        <v>21.35</v>
      </c>
      <c r="H229" s="22">
        <v>20.93</v>
      </c>
      <c r="I229" s="22">
        <v>17.829999999999998</v>
      </c>
      <c r="J229" s="59">
        <f t="shared" si="3"/>
        <v>20.036666666666665</v>
      </c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21" t="s">
        <v>46</v>
      </c>
      <c r="B230" s="22">
        <v>114</v>
      </c>
      <c r="C230" s="22" t="s">
        <v>81</v>
      </c>
      <c r="D230" s="22">
        <v>2533</v>
      </c>
      <c r="E230" s="22" t="s">
        <v>76</v>
      </c>
      <c r="F230" s="22">
        <v>664</v>
      </c>
      <c r="G230" s="22">
        <v>15.57</v>
      </c>
      <c r="H230" s="22">
        <v>47.62</v>
      </c>
      <c r="I230" s="22">
        <v>51.94</v>
      </c>
      <c r="J230" s="59">
        <f t="shared" si="3"/>
        <v>38.376666666666665</v>
      </c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21" t="s">
        <v>46</v>
      </c>
      <c r="B231" s="22">
        <v>114</v>
      </c>
      <c r="C231" s="22" t="s">
        <v>24</v>
      </c>
      <c r="D231" s="22">
        <v>2511</v>
      </c>
      <c r="E231" s="22" t="s">
        <v>76</v>
      </c>
      <c r="F231" s="22">
        <v>664</v>
      </c>
      <c r="G231" s="22">
        <v>196.34</v>
      </c>
      <c r="H231" s="22">
        <v>190.47</v>
      </c>
      <c r="I231" s="22">
        <v>194.59</v>
      </c>
      <c r="J231" s="59">
        <f t="shared" si="3"/>
        <v>193.79999999999998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21" t="s">
        <v>46</v>
      </c>
      <c r="B232" s="22">
        <v>114</v>
      </c>
      <c r="C232" s="22" t="s">
        <v>25</v>
      </c>
      <c r="D232" s="22">
        <v>2535</v>
      </c>
      <c r="E232" s="22" t="s">
        <v>76</v>
      </c>
      <c r="F232" s="22">
        <v>664</v>
      </c>
      <c r="G232" s="22">
        <v>0.56000000000000005</v>
      </c>
      <c r="H232" s="22">
        <v>0.6</v>
      </c>
      <c r="I232" s="22">
        <v>0.51</v>
      </c>
      <c r="J232" s="59">
        <f t="shared" si="3"/>
        <v>0.55666666666666675</v>
      </c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21" t="s">
        <v>47</v>
      </c>
      <c r="B233" s="22">
        <v>122</v>
      </c>
      <c r="C233" s="22" t="s">
        <v>7</v>
      </c>
      <c r="D233" s="22">
        <v>2615</v>
      </c>
      <c r="E233" s="22" t="s">
        <v>76</v>
      </c>
      <c r="F233" s="22">
        <v>664</v>
      </c>
      <c r="G233" s="22">
        <v>2.31</v>
      </c>
      <c r="H233" s="22">
        <v>2.33</v>
      </c>
      <c r="I233" s="22">
        <v>2.35</v>
      </c>
      <c r="J233" s="59">
        <f t="shared" si="3"/>
        <v>2.33</v>
      </c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21" t="s">
        <v>47</v>
      </c>
      <c r="B234" s="22">
        <v>122</v>
      </c>
      <c r="C234" s="22" t="s">
        <v>77</v>
      </c>
      <c r="D234" s="22">
        <v>2546</v>
      </c>
      <c r="E234" s="22" t="s">
        <v>76</v>
      </c>
      <c r="F234" s="22">
        <v>664</v>
      </c>
      <c r="G234" s="22">
        <v>35.06</v>
      </c>
      <c r="H234" s="22">
        <v>35.81</v>
      </c>
      <c r="I234" s="22">
        <v>38.1</v>
      </c>
      <c r="J234" s="59">
        <f t="shared" si="3"/>
        <v>36.323333333333331</v>
      </c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21" t="s">
        <v>47</v>
      </c>
      <c r="B235" s="22">
        <v>122</v>
      </c>
      <c r="C235" s="22" t="s">
        <v>17</v>
      </c>
      <c r="D235" s="22">
        <v>2514</v>
      </c>
      <c r="E235" s="22" t="s">
        <v>76</v>
      </c>
      <c r="F235" s="22">
        <v>664</v>
      </c>
      <c r="G235" s="22">
        <v>1373.18</v>
      </c>
      <c r="H235" s="22">
        <v>1365.77</v>
      </c>
      <c r="I235" s="22">
        <v>1372.11</v>
      </c>
      <c r="J235" s="59">
        <f t="shared" si="3"/>
        <v>1370.3533333333332</v>
      </c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21" t="s">
        <v>47</v>
      </c>
      <c r="B236" s="22">
        <v>122</v>
      </c>
      <c r="C236" s="22" t="s">
        <v>80</v>
      </c>
      <c r="D236" s="22">
        <v>2804</v>
      </c>
      <c r="E236" s="22" t="s">
        <v>76</v>
      </c>
      <c r="F236" s="22">
        <v>664</v>
      </c>
      <c r="G236" s="22">
        <v>52.8</v>
      </c>
      <c r="H236" s="22">
        <v>55.12</v>
      </c>
      <c r="I236" s="22">
        <v>54.94</v>
      </c>
      <c r="J236" s="59">
        <f t="shared" si="3"/>
        <v>54.286666666666662</v>
      </c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21" t="s">
        <v>47</v>
      </c>
      <c r="B237" s="22">
        <v>122</v>
      </c>
      <c r="C237" s="22" t="s">
        <v>22</v>
      </c>
      <c r="D237" s="22">
        <v>2518</v>
      </c>
      <c r="E237" s="22" t="s">
        <v>76</v>
      </c>
      <c r="F237" s="22">
        <v>664</v>
      </c>
      <c r="G237" s="22">
        <v>116.82</v>
      </c>
      <c r="H237" s="22">
        <v>108.32</v>
      </c>
      <c r="I237" s="22">
        <v>109.14</v>
      </c>
      <c r="J237" s="59">
        <f t="shared" si="3"/>
        <v>111.42666666666666</v>
      </c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21" t="s">
        <v>47</v>
      </c>
      <c r="B238" s="22">
        <v>122</v>
      </c>
      <c r="C238" s="22" t="s">
        <v>24</v>
      </c>
      <c r="D238" s="22">
        <v>2511</v>
      </c>
      <c r="E238" s="22" t="s">
        <v>76</v>
      </c>
      <c r="F238" s="22">
        <v>664</v>
      </c>
      <c r="G238" s="22">
        <v>337.51</v>
      </c>
      <c r="H238" s="22">
        <v>337.74</v>
      </c>
      <c r="I238" s="22">
        <v>337.2</v>
      </c>
      <c r="J238" s="59">
        <f t="shared" si="3"/>
        <v>337.48333333333335</v>
      </c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21" t="s">
        <v>48</v>
      </c>
      <c r="B239" s="22">
        <v>123</v>
      </c>
      <c r="C239" s="22" t="s">
        <v>7</v>
      </c>
      <c r="D239" s="22">
        <v>2615</v>
      </c>
      <c r="E239" s="22" t="s">
        <v>76</v>
      </c>
      <c r="F239" s="22">
        <v>664</v>
      </c>
      <c r="G239" s="22">
        <v>49.93</v>
      </c>
      <c r="H239" s="22">
        <v>50.33</v>
      </c>
      <c r="I239" s="22">
        <v>50.04</v>
      </c>
      <c r="J239" s="59">
        <f t="shared" si="3"/>
        <v>50.099999999999994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21" t="s">
        <v>48</v>
      </c>
      <c r="B240" s="22">
        <v>123</v>
      </c>
      <c r="C240" s="22" t="s">
        <v>12</v>
      </c>
      <c r="D240" s="22">
        <v>2532</v>
      </c>
      <c r="E240" s="22" t="s">
        <v>76</v>
      </c>
      <c r="F240" s="22">
        <v>664</v>
      </c>
      <c r="G240" s="22">
        <v>442.93</v>
      </c>
      <c r="H240" s="22">
        <v>434.13</v>
      </c>
      <c r="I240" s="22">
        <v>457</v>
      </c>
      <c r="J240" s="59">
        <f t="shared" si="3"/>
        <v>444.68666666666667</v>
      </c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21" t="s">
        <v>48</v>
      </c>
      <c r="B241" s="22">
        <v>123</v>
      </c>
      <c r="C241" s="22" t="s">
        <v>78</v>
      </c>
      <c r="D241" s="22">
        <v>2820</v>
      </c>
      <c r="E241" s="22" t="s">
        <v>76</v>
      </c>
      <c r="F241" s="22">
        <v>664</v>
      </c>
      <c r="G241" s="22">
        <v>13.08</v>
      </c>
      <c r="H241" s="22">
        <v>13.38</v>
      </c>
      <c r="I241" s="22">
        <v>13.44</v>
      </c>
      <c r="J241" s="59">
        <f t="shared" si="3"/>
        <v>13.299999999999999</v>
      </c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21" t="s">
        <v>48</v>
      </c>
      <c r="B242" s="22">
        <v>123</v>
      </c>
      <c r="C242" s="22" t="s">
        <v>17</v>
      </c>
      <c r="D242" s="22">
        <v>2514</v>
      </c>
      <c r="E242" s="22" t="s">
        <v>76</v>
      </c>
      <c r="F242" s="22">
        <v>664</v>
      </c>
      <c r="G242" s="22">
        <v>8.6999999999999993</v>
      </c>
      <c r="H242" s="22">
        <v>1.39</v>
      </c>
      <c r="I242" s="22">
        <v>0.01</v>
      </c>
      <c r="J242" s="59">
        <f t="shared" si="3"/>
        <v>3.3666666666666667</v>
      </c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21" t="s">
        <v>48</v>
      </c>
      <c r="B243" s="22">
        <v>123</v>
      </c>
      <c r="C243" s="22" t="s">
        <v>20</v>
      </c>
      <c r="D243" s="22">
        <v>2616</v>
      </c>
      <c r="E243" s="22" t="s">
        <v>76</v>
      </c>
      <c r="F243" s="22">
        <v>664</v>
      </c>
      <c r="G243" s="22">
        <v>28.27</v>
      </c>
      <c r="H243" s="22">
        <v>27.15</v>
      </c>
      <c r="I243" s="22">
        <v>26.6</v>
      </c>
      <c r="J243" s="59">
        <f t="shared" si="3"/>
        <v>27.340000000000003</v>
      </c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21" t="s">
        <v>48</v>
      </c>
      <c r="B244" s="22">
        <v>123</v>
      </c>
      <c r="C244" s="22" t="s">
        <v>79</v>
      </c>
      <c r="D244" s="22">
        <v>2549</v>
      </c>
      <c r="E244" s="22" t="s">
        <v>76</v>
      </c>
      <c r="F244" s="22">
        <v>664</v>
      </c>
      <c r="G244" s="22">
        <v>30.7</v>
      </c>
      <c r="H244" s="22">
        <v>21.91</v>
      </c>
      <c r="I244" s="22">
        <v>24.54</v>
      </c>
      <c r="J244" s="59">
        <f t="shared" si="3"/>
        <v>25.716666666666669</v>
      </c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21" t="s">
        <v>48</v>
      </c>
      <c r="B245" s="22">
        <v>123</v>
      </c>
      <c r="C245" s="22" t="s">
        <v>80</v>
      </c>
      <c r="D245" s="22">
        <v>2804</v>
      </c>
      <c r="E245" s="22" t="s">
        <v>76</v>
      </c>
      <c r="F245" s="22">
        <v>664</v>
      </c>
      <c r="G245" s="22">
        <v>576.19000000000005</v>
      </c>
      <c r="H245" s="22">
        <v>734.71</v>
      </c>
      <c r="I245" s="22">
        <v>733.78</v>
      </c>
      <c r="J245" s="59">
        <f t="shared" si="3"/>
        <v>681.56000000000006</v>
      </c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21" t="s">
        <v>48</v>
      </c>
      <c r="B246" s="22">
        <v>123</v>
      </c>
      <c r="C246" s="22" t="s">
        <v>81</v>
      </c>
      <c r="D246" s="22">
        <v>2533</v>
      </c>
      <c r="E246" s="22" t="s">
        <v>76</v>
      </c>
      <c r="F246" s="22">
        <v>664</v>
      </c>
      <c r="G246" s="22">
        <v>13.49</v>
      </c>
      <c r="H246" s="22">
        <v>13.64</v>
      </c>
      <c r="I246" s="22">
        <v>13.05</v>
      </c>
      <c r="J246" s="59">
        <f t="shared" si="3"/>
        <v>13.393333333333336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21" t="s">
        <v>48</v>
      </c>
      <c r="B247" s="22">
        <v>123</v>
      </c>
      <c r="C247" s="22" t="s">
        <v>24</v>
      </c>
      <c r="D247" s="22">
        <v>2511</v>
      </c>
      <c r="E247" s="22" t="s">
        <v>76</v>
      </c>
      <c r="F247" s="22">
        <v>664</v>
      </c>
      <c r="G247" s="22">
        <v>307.14</v>
      </c>
      <c r="H247" s="22">
        <v>210.79</v>
      </c>
      <c r="I247" s="22">
        <v>227.73</v>
      </c>
      <c r="J247" s="59">
        <f t="shared" si="3"/>
        <v>248.55333333333331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21" t="s">
        <v>48</v>
      </c>
      <c r="B248" s="22">
        <v>123</v>
      </c>
      <c r="C248" s="22" t="s">
        <v>25</v>
      </c>
      <c r="D248" s="22">
        <v>2535</v>
      </c>
      <c r="E248" s="22" t="s">
        <v>76</v>
      </c>
      <c r="F248" s="22">
        <v>664</v>
      </c>
      <c r="G248" s="22">
        <v>15.46</v>
      </c>
      <c r="H248" s="22">
        <v>14.92</v>
      </c>
      <c r="I248" s="22">
        <v>14.48</v>
      </c>
      <c r="J248" s="59">
        <f t="shared" si="3"/>
        <v>14.953333333333333</v>
      </c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6.25">
      <c r="A249" s="21" t="s">
        <v>49</v>
      </c>
      <c r="B249" s="22">
        <v>129</v>
      </c>
      <c r="C249" s="22" t="s">
        <v>7</v>
      </c>
      <c r="D249" s="22">
        <v>2615</v>
      </c>
      <c r="E249" s="22" t="s">
        <v>76</v>
      </c>
      <c r="F249" s="22">
        <v>664</v>
      </c>
      <c r="G249" s="22">
        <v>26.04</v>
      </c>
      <c r="H249" s="22">
        <v>25.74</v>
      </c>
      <c r="I249" s="22">
        <v>25.84</v>
      </c>
      <c r="J249" s="59">
        <f t="shared" si="3"/>
        <v>25.873333333333335</v>
      </c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6.25">
      <c r="A250" s="21" t="s">
        <v>49</v>
      </c>
      <c r="B250" s="22">
        <v>129</v>
      </c>
      <c r="C250" s="22" t="s">
        <v>77</v>
      </c>
      <c r="D250" s="22">
        <v>2546</v>
      </c>
      <c r="E250" s="22" t="s">
        <v>76</v>
      </c>
      <c r="F250" s="22">
        <v>664</v>
      </c>
      <c r="G250" s="22">
        <v>34.82</v>
      </c>
      <c r="H250" s="22">
        <v>35.119999999999997</v>
      </c>
      <c r="I250" s="22">
        <v>36.19</v>
      </c>
      <c r="J250" s="59">
        <f t="shared" si="3"/>
        <v>35.376666666666665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6.25">
      <c r="A251" s="21" t="s">
        <v>49</v>
      </c>
      <c r="B251" s="22">
        <v>129</v>
      </c>
      <c r="C251" s="22" t="s">
        <v>12</v>
      </c>
      <c r="D251" s="22">
        <v>2532</v>
      </c>
      <c r="E251" s="22" t="s">
        <v>76</v>
      </c>
      <c r="F251" s="22">
        <v>664</v>
      </c>
      <c r="G251" s="22">
        <v>312.07</v>
      </c>
      <c r="H251" s="22">
        <v>293.54000000000002</v>
      </c>
      <c r="I251" s="22">
        <v>290.89999999999998</v>
      </c>
      <c r="J251" s="59">
        <f t="shared" si="3"/>
        <v>298.83666666666664</v>
      </c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6.25">
      <c r="A252" s="21" t="s">
        <v>49</v>
      </c>
      <c r="B252" s="22">
        <v>129</v>
      </c>
      <c r="C252" s="22" t="s">
        <v>78</v>
      </c>
      <c r="D252" s="22">
        <v>2820</v>
      </c>
      <c r="E252" s="22" t="s">
        <v>76</v>
      </c>
      <c r="F252" s="22">
        <v>664</v>
      </c>
      <c r="G252" s="22">
        <v>4.2699999999999996</v>
      </c>
      <c r="H252" s="22">
        <v>5.52</v>
      </c>
      <c r="I252" s="22">
        <v>6.33</v>
      </c>
      <c r="J252" s="59">
        <f t="shared" si="3"/>
        <v>5.3733333333333322</v>
      </c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6.25">
      <c r="A253" s="21" t="s">
        <v>49</v>
      </c>
      <c r="B253" s="22">
        <v>129</v>
      </c>
      <c r="C253" s="22" t="s">
        <v>17</v>
      </c>
      <c r="D253" s="22">
        <v>2514</v>
      </c>
      <c r="E253" s="22" t="s">
        <v>76</v>
      </c>
      <c r="F253" s="22">
        <v>664</v>
      </c>
      <c r="G253" s="22">
        <v>149.93</v>
      </c>
      <c r="H253" s="22">
        <v>159.78</v>
      </c>
      <c r="I253" s="22">
        <v>156.77000000000001</v>
      </c>
      <c r="J253" s="59">
        <f t="shared" si="3"/>
        <v>155.49333333333334</v>
      </c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6.25">
      <c r="A254" s="21" t="s">
        <v>49</v>
      </c>
      <c r="B254" s="22">
        <v>129</v>
      </c>
      <c r="C254" s="22" t="s">
        <v>79</v>
      </c>
      <c r="D254" s="22">
        <v>2549</v>
      </c>
      <c r="E254" s="22" t="s">
        <v>76</v>
      </c>
      <c r="F254" s="22">
        <v>664</v>
      </c>
      <c r="G254" s="22">
        <v>4.6399999999999997</v>
      </c>
      <c r="H254" s="22">
        <v>4.22</v>
      </c>
      <c r="I254" s="22">
        <v>4.08</v>
      </c>
      <c r="J254" s="59">
        <f t="shared" si="3"/>
        <v>4.3133333333333335</v>
      </c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6.25">
      <c r="A255" s="21" t="s">
        <v>49</v>
      </c>
      <c r="B255" s="22">
        <v>129</v>
      </c>
      <c r="C255" s="22" t="s">
        <v>80</v>
      </c>
      <c r="D255" s="22">
        <v>2804</v>
      </c>
      <c r="E255" s="22" t="s">
        <v>76</v>
      </c>
      <c r="F255" s="22">
        <v>664</v>
      </c>
      <c r="G255" s="22">
        <v>1039.21</v>
      </c>
      <c r="H255" s="22">
        <v>1037.01</v>
      </c>
      <c r="I255" s="22">
        <v>1037.94</v>
      </c>
      <c r="J255" s="59">
        <f t="shared" si="3"/>
        <v>1038.0533333333335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6.25">
      <c r="A256" s="21" t="s">
        <v>49</v>
      </c>
      <c r="B256" s="22">
        <v>129</v>
      </c>
      <c r="C256" s="22" t="s">
        <v>22</v>
      </c>
      <c r="D256" s="22">
        <v>2518</v>
      </c>
      <c r="E256" s="22" t="s">
        <v>76</v>
      </c>
      <c r="F256" s="22">
        <v>664</v>
      </c>
      <c r="G256" s="22">
        <v>0.39</v>
      </c>
      <c r="H256" s="22">
        <v>0.38</v>
      </c>
      <c r="I256" s="22">
        <v>2.39</v>
      </c>
      <c r="J256" s="59">
        <f t="shared" si="3"/>
        <v>1.0533333333333335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6.25">
      <c r="A257" s="21" t="s">
        <v>49</v>
      </c>
      <c r="B257" s="22">
        <v>129</v>
      </c>
      <c r="C257" s="22" t="s">
        <v>81</v>
      </c>
      <c r="D257" s="22">
        <v>2533</v>
      </c>
      <c r="E257" s="22" t="s">
        <v>76</v>
      </c>
      <c r="F257" s="22">
        <v>664</v>
      </c>
      <c r="G257" s="22">
        <v>61.22</v>
      </c>
      <c r="H257" s="22">
        <v>73.209999999999994</v>
      </c>
      <c r="I257" s="22">
        <v>72.97</v>
      </c>
      <c r="J257" s="59">
        <f t="shared" si="3"/>
        <v>69.13333333333334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6.25">
      <c r="A258" s="21" t="s">
        <v>49</v>
      </c>
      <c r="B258" s="22">
        <v>129</v>
      </c>
      <c r="C258" s="22" t="s">
        <v>24</v>
      </c>
      <c r="D258" s="22">
        <v>2511</v>
      </c>
      <c r="E258" s="22" t="s">
        <v>76</v>
      </c>
      <c r="F258" s="22">
        <v>664</v>
      </c>
      <c r="G258" s="22">
        <v>56.63</v>
      </c>
      <c r="H258" s="22">
        <v>56.85</v>
      </c>
      <c r="I258" s="22">
        <v>70.010000000000005</v>
      </c>
      <c r="J258" s="59">
        <f t="shared" si="3"/>
        <v>61.163333333333334</v>
      </c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21" t="s">
        <v>50</v>
      </c>
      <c r="B259" s="22">
        <v>130</v>
      </c>
      <c r="C259" s="22" t="s">
        <v>7</v>
      </c>
      <c r="D259" s="22">
        <v>2615</v>
      </c>
      <c r="E259" s="22" t="s">
        <v>76</v>
      </c>
      <c r="F259" s="22">
        <v>664</v>
      </c>
      <c r="G259" s="22">
        <v>40.090000000000003</v>
      </c>
      <c r="H259" s="22">
        <v>40.03</v>
      </c>
      <c r="I259" s="22">
        <v>39.96</v>
      </c>
      <c r="J259" s="59">
        <f t="shared" si="3"/>
        <v>40.026666666666671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21" t="s">
        <v>50</v>
      </c>
      <c r="B260" s="22">
        <v>130</v>
      </c>
      <c r="C260" s="22" t="s">
        <v>77</v>
      </c>
      <c r="D260" s="22">
        <v>2546</v>
      </c>
      <c r="E260" s="22" t="s">
        <v>76</v>
      </c>
      <c r="F260" s="22">
        <v>664</v>
      </c>
      <c r="G260" s="22">
        <v>39.07</v>
      </c>
      <c r="H260" s="22">
        <v>42.43</v>
      </c>
      <c r="I260" s="22">
        <v>44.13</v>
      </c>
      <c r="J260" s="59">
        <f t="shared" ref="J260:J323" si="4">AVERAGE(G260:I260)</f>
        <v>41.876666666666665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21" t="s">
        <v>50</v>
      </c>
      <c r="B261" s="22">
        <v>130</v>
      </c>
      <c r="C261" s="22" t="s">
        <v>12</v>
      </c>
      <c r="D261" s="22">
        <v>2532</v>
      </c>
      <c r="E261" s="22" t="s">
        <v>76</v>
      </c>
      <c r="F261" s="22">
        <v>664</v>
      </c>
      <c r="G261" s="22">
        <v>142.43</v>
      </c>
      <c r="H261" s="22">
        <v>134.83000000000001</v>
      </c>
      <c r="I261" s="22">
        <v>135.62</v>
      </c>
      <c r="J261" s="59">
        <f t="shared" si="4"/>
        <v>137.62666666666667</v>
      </c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21" t="s">
        <v>50</v>
      </c>
      <c r="B262" s="22">
        <v>130</v>
      </c>
      <c r="C262" s="22" t="s">
        <v>78</v>
      </c>
      <c r="D262" s="22">
        <v>2820</v>
      </c>
      <c r="E262" s="22" t="s">
        <v>76</v>
      </c>
      <c r="F262" s="22">
        <v>664</v>
      </c>
      <c r="G262" s="22">
        <v>57.04</v>
      </c>
      <c r="H262" s="22">
        <v>64.86</v>
      </c>
      <c r="I262" s="22">
        <v>65.680000000000007</v>
      </c>
      <c r="J262" s="59">
        <f t="shared" si="4"/>
        <v>62.526666666666671</v>
      </c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21" t="s">
        <v>50</v>
      </c>
      <c r="B263" s="22">
        <v>130</v>
      </c>
      <c r="C263" s="22" t="s">
        <v>17</v>
      </c>
      <c r="D263" s="22">
        <v>2514</v>
      </c>
      <c r="E263" s="22" t="s">
        <v>76</v>
      </c>
      <c r="F263" s="22">
        <v>664</v>
      </c>
      <c r="G263" s="22">
        <v>1120.5899999999999</v>
      </c>
      <c r="H263" s="22">
        <v>1122.47</v>
      </c>
      <c r="I263" s="22">
        <v>1125.5999999999999</v>
      </c>
      <c r="J263" s="59">
        <f t="shared" si="4"/>
        <v>1122.8866666666665</v>
      </c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21" t="s">
        <v>50</v>
      </c>
      <c r="B264" s="22">
        <v>130</v>
      </c>
      <c r="C264" s="22" t="s">
        <v>18</v>
      </c>
      <c r="D264" s="22">
        <v>2517</v>
      </c>
      <c r="E264" s="22" t="s">
        <v>76</v>
      </c>
      <c r="F264" s="22">
        <v>664</v>
      </c>
      <c r="G264" s="22">
        <v>13.12</v>
      </c>
      <c r="H264" s="22">
        <v>15.76</v>
      </c>
      <c r="I264" s="22">
        <v>18.37</v>
      </c>
      <c r="J264" s="59">
        <f t="shared" si="4"/>
        <v>15.75</v>
      </c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21" t="s">
        <v>50</v>
      </c>
      <c r="B265" s="22">
        <v>130</v>
      </c>
      <c r="C265" s="22" t="s">
        <v>20</v>
      </c>
      <c r="D265" s="22">
        <v>2616</v>
      </c>
      <c r="E265" s="22" t="s">
        <v>76</v>
      </c>
      <c r="F265" s="22">
        <v>664</v>
      </c>
      <c r="G265" s="22">
        <v>49.82</v>
      </c>
      <c r="H265" s="22">
        <v>50.01</v>
      </c>
      <c r="I265" s="22">
        <v>50.16</v>
      </c>
      <c r="J265" s="59">
        <f t="shared" si="4"/>
        <v>49.99666666666667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21" t="s">
        <v>50</v>
      </c>
      <c r="B266" s="22">
        <v>130</v>
      </c>
      <c r="C266" s="22" t="s">
        <v>79</v>
      </c>
      <c r="D266" s="22">
        <v>2549</v>
      </c>
      <c r="E266" s="22" t="s">
        <v>76</v>
      </c>
      <c r="F266" s="22">
        <v>664</v>
      </c>
      <c r="G266" s="22">
        <v>79.11</v>
      </c>
      <c r="H266" s="22">
        <v>74.680000000000007</v>
      </c>
      <c r="I266" s="22">
        <v>80.66</v>
      </c>
      <c r="J266" s="59">
        <f t="shared" si="4"/>
        <v>78.150000000000006</v>
      </c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21" t="s">
        <v>50</v>
      </c>
      <c r="B267" s="22">
        <v>130</v>
      </c>
      <c r="C267" s="22" t="s">
        <v>80</v>
      </c>
      <c r="D267" s="22">
        <v>2804</v>
      </c>
      <c r="E267" s="22" t="s">
        <v>76</v>
      </c>
      <c r="F267" s="22">
        <v>664</v>
      </c>
      <c r="G267" s="22">
        <v>39.119999999999997</v>
      </c>
      <c r="H267" s="22">
        <v>42.48</v>
      </c>
      <c r="I267" s="22">
        <v>44.37</v>
      </c>
      <c r="J267" s="59">
        <f t="shared" si="4"/>
        <v>41.99</v>
      </c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21" t="s">
        <v>50</v>
      </c>
      <c r="B268" s="22">
        <v>130</v>
      </c>
      <c r="C268" s="22" t="s">
        <v>22</v>
      </c>
      <c r="D268" s="22">
        <v>2518</v>
      </c>
      <c r="E268" s="22" t="s">
        <v>76</v>
      </c>
      <c r="F268" s="22">
        <v>664</v>
      </c>
      <c r="G268" s="22">
        <v>11.84</v>
      </c>
      <c r="H268" s="22">
        <v>19.34</v>
      </c>
      <c r="I268" s="22">
        <v>19.13</v>
      </c>
      <c r="J268" s="59">
        <f t="shared" si="4"/>
        <v>16.77</v>
      </c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21" t="s">
        <v>50</v>
      </c>
      <c r="B269" s="22">
        <v>130</v>
      </c>
      <c r="C269" s="22" t="s">
        <v>24</v>
      </c>
      <c r="D269" s="22">
        <v>2511</v>
      </c>
      <c r="E269" s="22" t="s">
        <v>76</v>
      </c>
      <c r="F269" s="22">
        <v>664</v>
      </c>
      <c r="G269" s="22">
        <v>46.16</v>
      </c>
      <c r="H269" s="22">
        <v>48.63</v>
      </c>
      <c r="I269" s="22">
        <v>48.51</v>
      </c>
      <c r="J269" s="59">
        <f t="shared" si="4"/>
        <v>47.766666666666659</v>
      </c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21" t="s">
        <v>51</v>
      </c>
      <c r="B270" s="22">
        <v>133</v>
      </c>
      <c r="C270" s="22" t="s">
        <v>7</v>
      </c>
      <c r="D270" s="22">
        <v>2615</v>
      </c>
      <c r="E270" s="22" t="s">
        <v>76</v>
      </c>
      <c r="F270" s="22">
        <v>664</v>
      </c>
      <c r="G270" s="22">
        <v>13.72</v>
      </c>
      <c r="H270" s="22">
        <v>20.079999999999998</v>
      </c>
      <c r="I270" s="22">
        <v>19.55</v>
      </c>
      <c r="J270" s="59">
        <f t="shared" si="4"/>
        <v>17.783333333333331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21" t="s">
        <v>51</v>
      </c>
      <c r="B271" s="22">
        <v>133</v>
      </c>
      <c r="C271" s="22" t="s">
        <v>77</v>
      </c>
      <c r="D271" s="22">
        <v>2546</v>
      </c>
      <c r="E271" s="22" t="s">
        <v>76</v>
      </c>
      <c r="F271" s="22">
        <v>664</v>
      </c>
      <c r="G271" s="22">
        <v>0.03</v>
      </c>
      <c r="H271" s="22">
        <v>0.04</v>
      </c>
      <c r="I271" s="22">
        <v>0.1</v>
      </c>
      <c r="J271" s="59">
        <f t="shared" si="4"/>
        <v>5.6666666666666671E-2</v>
      </c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21" t="s">
        <v>51</v>
      </c>
      <c r="B272" s="22">
        <v>133</v>
      </c>
      <c r="C272" s="22" t="s">
        <v>12</v>
      </c>
      <c r="D272" s="22">
        <v>2532</v>
      </c>
      <c r="E272" s="22" t="s">
        <v>76</v>
      </c>
      <c r="F272" s="22">
        <v>664</v>
      </c>
      <c r="G272" s="22">
        <v>7.91</v>
      </c>
      <c r="H272" s="22">
        <v>11.47</v>
      </c>
      <c r="I272" s="22">
        <v>5.13</v>
      </c>
      <c r="J272" s="59">
        <f t="shared" si="4"/>
        <v>8.17</v>
      </c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21" t="s">
        <v>51</v>
      </c>
      <c r="B273" s="22">
        <v>133</v>
      </c>
      <c r="C273" s="22" t="s">
        <v>78</v>
      </c>
      <c r="D273" s="22">
        <v>2820</v>
      </c>
      <c r="E273" s="22" t="s">
        <v>76</v>
      </c>
      <c r="F273" s="22">
        <v>664</v>
      </c>
      <c r="G273" s="22">
        <v>16.04</v>
      </c>
      <c r="H273" s="22">
        <v>22.6</v>
      </c>
      <c r="I273" s="22">
        <v>23.64</v>
      </c>
      <c r="J273" s="59">
        <f t="shared" si="4"/>
        <v>20.76</v>
      </c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21" t="s">
        <v>51</v>
      </c>
      <c r="B274" s="22">
        <v>133</v>
      </c>
      <c r="C274" s="22" t="s">
        <v>17</v>
      </c>
      <c r="D274" s="22">
        <v>2514</v>
      </c>
      <c r="E274" s="22" t="s">
        <v>76</v>
      </c>
      <c r="F274" s="22">
        <v>664</v>
      </c>
      <c r="G274" s="22">
        <v>246.45</v>
      </c>
      <c r="H274" s="22">
        <v>217.27</v>
      </c>
      <c r="I274" s="22">
        <v>206.73</v>
      </c>
      <c r="J274" s="59">
        <f t="shared" si="4"/>
        <v>223.48333333333335</v>
      </c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21" t="s">
        <v>51</v>
      </c>
      <c r="B275" s="22">
        <v>133</v>
      </c>
      <c r="C275" s="22" t="s">
        <v>18</v>
      </c>
      <c r="D275" s="22">
        <v>2517</v>
      </c>
      <c r="E275" s="22" t="s">
        <v>76</v>
      </c>
      <c r="F275" s="22">
        <v>664</v>
      </c>
      <c r="G275" s="22">
        <v>502.35</v>
      </c>
      <c r="H275" s="22">
        <v>510.17</v>
      </c>
      <c r="I275" s="22">
        <v>535.99</v>
      </c>
      <c r="J275" s="59">
        <f t="shared" si="4"/>
        <v>516.16999999999996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21" t="s">
        <v>51</v>
      </c>
      <c r="B276" s="22">
        <v>133</v>
      </c>
      <c r="C276" s="22" t="s">
        <v>79</v>
      </c>
      <c r="D276" s="22">
        <v>2549</v>
      </c>
      <c r="E276" s="22" t="s">
        <v>76</v>
      </c>
      <c r="F276" s="22">
        <v>664</v>
      </c>
      <c r="G276" s="22">
        <v>97.45</v>
      </c>
      <c r="H276" s="22">
        <v>77.56</v>
      </c>
      <c r="I276" s="22">
        <v>74</v>
      </c>
      <c r="J276" s="59">
        <f t="shared" si="4"/>
        <v>83.00333333333333</v>
      </c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21" t="s">
        <v>51</v>
      </c>
      <c r="B277" s="22">
        <v>133</v>
      </c>
      <c r="C277" s="22" t="s">
        <v>80</v>
      </c>
      <c r="D277" s="22">
        <v>2804</v>
      </c>
      <c r="E277" s="22" t="s">
        <v>76</v>
      </c>
      <c r="F277" s="22">
        <v>664</v>
      </c>
      <c r="G277" s="22">
        <v>539</v>
      </c>
      <c r="H277" s="22">
        <v>546.72</v>
      </c>
      <c r="I277" s="22">
        <v>539.65</v>
      </c>
      <c r="J277" s="59">
        <f t="shared" si="4"/>
        <v>541.79</v>
      </c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21" t="s">
        <v>51</v>
      </c>
      <c r="B278" s="22">
        <v>133</v>
      </c>
      <c r="C278" s="22" t="s">
        <v>22</v>
      </c>
      <c r="D278" s="22">
        <v>2518</v>
      </c>
      <c r="E278" s="22" t="s">
        <v>76</v>
      </c>
      <c r="F278" s="22">
        <v>664</v>
      </c>
      <c r="G278" s="22">
        <v>342.22</v>
      </c>
      <c r="H278" s="22">
        <v>342.67</v>
      </c>
      <c r="I278" s="22">
        <v>354.94</v>
      </c>
      <c r="J278" s="59">
        <f t="shared" si="4"/>
        <v>346.61000000000007</v>
      </c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21" t="s">
        <v>51</v>
      </c>
      <c r="B279" s="22">
        <v>133</v>
      </c>
      <c r="C279" s="22" t="s">
        <v>81</v>
      </c>
      <c r="D279" s="22">
        <v>2533</v>
      </c>
      <c r="E279" s="22" t="s">
        <v>76</v>
      </c>
      <c r="F279" s="22">
        <v>664</v>
      </c>
      <c r="G279" s="22">
        <v>28.11</v>
      </c>
      <c r="H279" s="22">
        <v>38.24</v>
      </c>
      <c r="I279" s="22">
        <v>56.99</v>
      </c>
      <c r="J279" s="59">
        <f t="shared" si="4"/>
        <v>41.113333333333337</v>
      </c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21" t="s">
        <v>51</v>
      </c>
      <c r="B280" s="22">
        <v>133</v>
      </c>
      <c r="C280" s="22" t="s">
        <v>24</v>
      </c>
      <c r="D280" s="22">
        <v>2511</v>
      </c>
      <c r="E280" s="22" t="s">
        <v>76</v>
      </c>
      <c r="F280" s="22">
        <v>664</v>
      </c>
      <c r="G280" s="22">
        <v>64.260000000000005</v>
      </c>
      <c r="H280" s="22">
        <v>102.49</v>
      </c>
      <c r="I280" s="22">
        <v>75.27</v>
      </c>
      <c r="J280" s="59">
        <f t="shared" si="4"/>
        <v>80.673333333333332</v>
      </c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21" t="s">
        <v>51</v>
      </c>
      <c r="B281" s="22">
        <v>133</v>
      </c>
      <c r="C281" s="22" t="s">
        <v>25</v>
      </c>
      <c r="D281" s="22">
        <v>2535</v>
      </c>
      <c r="E281" s="22" t="s">
        <v>76</v>
      </c>
      <c r="F281" s="22">
        <v>664</v>
      </c>
      <c r="G281" s="22">
        <v>11.28</v>
      </c>
      <c r="H281" s="22">
        <v>17.649999999999999</v>
      </c>
      <c r="I281" s="22">
        <v>19.149999999999999</v>
      </c>
      <c r="J281" s="59">
        <f t="shared" si="4"/>
        <v>16.026666666666667</v>
      </c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21" t="s">
        <v>52</v>
      </c>
      <c r="B282" s="22">
        <v>136</v>
      </c>
      <c r="C282" s="22" t="s">
        <v>7</v>
      </c>
      <c r="D282" s="22">
        <v>2615</v>
      </c>
      <c r="E282" s="22" t="s">
        <v>76</v>
      </c>
      <c r="F282" s="22">
        <v>664</v>
      </c>
      <c r="G282" s="22">
        <v>0.64</v>
      </c>
      <c r="H282" s="22">
        <v>0.85</v>
      </c>
      <c r="I282" s="22">
        <v>0.8</v>
      </c>
      <c r="J282" s="59">
        <f t="shared" si="4"/>
        <v>0.76333333333333331</v>
      </c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21" t="s">
        <v>52</v>
      </c>
      <c r="B283" s="22">
        <v>136</v>
      </c>
      <c r="C283" s="22" t="s">
        <v>77</v>
      </c>
      <c r="D283" s="22">
        <v>2546</v>
      </c>
      <c r="E283" s="22" t="s">
        <v>76</v>
      </c>
      <c r="F283" s="22">
        <v>664</v>
      </c>
      <c r="G283" s="22">
        <v>31.3</v>
      </c>
      <c r="H283" s="22">
        <v>30.59</v>
      </c>
      <c r="I283" s="22">
        <v>29.87</v>
      </c>
      <c r="J283" s="59">
        <f t="shared" si="4"/>
        <v>30.58666666666667</v>
      </c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21" t="s">
        <v>52</v>
      </c>
      <c r="B284" s="22">
        <v>136</v>
      </c>
      <c r="C284" s="22" t="s">
        <v>12</v>
      </c>
      <c r="D284" s="22">
        <v>2532</v>
      </c>
      <c r="E284" s="22" t="s">
        <v>76</v>
      </c>
      <c r="F284" s="22">
        <v>664</v>
      </c>
      <c r="G284" s="22">
        <v>0</v>
      </c>
      <c r="H284" s="22">
        <v>0.02</v>
      </c>
      <c r="I284" s="22">
        <v>0</v>
      </c>
      <c r="J284" s="59">
        <f t="shared" si="4"/>
        <v>6.6666666666666671E-3</v>
      </c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21" t="s">
        <v>52</v>
      </c>
      <c r="B285" s="22">
        <v>136</v>
      </c>
      <c r="C285" s="22" t="s">
        <v>78</v>
      </c>
      <c r="D285" s="22">
        <v>2820</v>
      </c>
      <c r="E285" s="22" t="s">
        <v>76</v>
      </c>
      <c r="F285" s="22">
        <v>664</v>
      </c>
      <c r="G285" s="22">
        <v>0.76</v>
      </c>
      <c r="H285" s="22">
        <v>0.74</v>
      </c>
      <c r="I285" s="22">
        <v>0.72</v>
      </c>
      <c r="J285" s="59">
        <f t="shared" si="4"/>
        <v>0.73999999999999988</v>
      </c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21" t="s">
        <v>52</v>
      </c>
      <c r="B286" s="22">
        <v>136</v>
      </c>
      <c r="C286" s="22" t="s">
        <v>17</v>
      </c>
      <c r="D286" s="22">
        <v>2514</v>
      </c>
      <c r="E286" s="22" t="s">
        <v>76</v>
      </c>
      <c r="F286" s="22">
        <v>664</v>
      </c>
      <c r="G286" s="22">
        <v>32.29</v>
      </c>
      <c r="H286" s="22">
        <v>45.55</v>
      </c>
      <c r="I286" s="22">
        <v>57.01</v>
      </c>
      <c r="J286" s="59">
        <f t="shared" si="4"/>
        <v>44.949999999999996</v>
      </c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21" t="s">
        <v>52</v>
      </c>
      <c r="B287" s="22">
        <v>136</v>
      </c>
      <c r="C287" s="22" t="s">
        <v>18</v>
      </c>
      <c r="D287" s="22">
        <v>2517</v>
      </c>
      <c r="E287" s="22" t="s">
        <v>76</v>
      </c>
      <c r="F287" s="22">
        <v>664</v>
      </c>
      <c r="G287" s="22">
        <v>19.53</v>
      </c>
      <c r="H287" s="22">
        <v>24.46</v>
      </c>
      <c r="I287" s="22">
        <v>16.190000000000001</v>
      </c>
      <c r="J287" s="59">
        <f t="shared" si="4"/>
        <v>20.060000000000002</v>
      </c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21" t="s">
        <v>52</v>
      </c>
      <c r="B288" s="22">
        <v>136</v>
      </c>
      <c r="C288" s="22" t="s">
        <v>20</v>
      </c>
      <c r="D288" s="22">
        <v>2616</v>
      </c>
      <c r="E288" s="22" t="s">
        <v>76</v>
      </c>
      <c r="F288" s="22">
        <v>664</v>
      </c>
      <c r="G288" s="22">
        <v>0</v>
      </c>
      <c r="H288" s="22">
        <v>0</v>
      </c>
      <c r="I288" s="22">
        <v>0</v>
      </c>
      <c r="J288" s="59">
        <f t="shared" si="4"/>
        <v>0</v>
      </c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21" t="s">
        <v>52</v>
      </c>
      <c r="B289" s="22">
        <v>136</v>
      </c>
      <c r="C289" s="22" t="s">
        <v>79</v>
      </c>
      <c r="D289" s="22">
        <v>2549</v>
      </c>
      <c r="E289" s="22" t="s">
        <v>76</v>
      </c>
      <c r="F289" s="22">
        <v>664</v>
      </c>
      <c r="G289" s="22">
        <v>57.85</v>
      </c>
      <c r="H289" s="22">
        <v>61.42</v>
      </c>
      <c r="I289" s="22">
        <v>60.41</v>
      </c>
      <c r="J289" s="59">
        <f t="shared" si="4"/>
        <v>59.893333333333338</v>
      </c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21" t="s">
        <v>52</v>
      </c>
      <c r="B290" s="22">
        <v>136</v>
      </c>
      <c r="C290" s="22" t="s">
        <v>80</v>
      </c>
      <c r="D290" s="22">
        <v>2804</v>
      </c>
      <c r="E290" s="22" t="s">
        <v>76</v>
      </c>
      <c r="F290" s="22">
        <v>664</v>
      </c>
      <c r="G290" s="22">
        <v>313.25</v>
      </c>
      <c r="H290" s="22">
        <v>349.68</v>
      </c>
      <c r="I290" s="22">
        <v>302</v>
      </c>
      <c r="J290" s="59">
        <f t="shared" si="4"/>
        <v>321.64333333333337</v>
      </c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21" t="s">
        <v>52</v>
      </c>
      <c r="B291" s="22">
        <v>136</v>
      </c>
      <c r="C291" s="22" t="s">
        <v>22</v>
      </c>
      <c r="D291" s="22">
        <v>2518</v>
      </c>
      <c r="E291" s="22" t="s">
        <v>76</v>
      </c>
      <c r="F291" s="22">
        <v>664</v>
      </c>
      <c r="G291" s="22">
        <v>202.02</v>
      </c>
      <c r="H291" s="22">
        <v>185.61</v>
      </c>
      <c r="I291" s="22">
        <v>170.82</v>
      </c>
      <c r="J291" s="59">
        <f t="shared" si="4"/>
        <v>186.15</v>
      </c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21" t="s">
        <v>52</v>
      </c>
      <c r="B292" s="22">
        <v>136</v>
      </c>
      <c r="C292" s="22" t="s">
        <v>81</v>
      </c>
      <c r="D292" s="22">
        <v>2533</v>
      </c>
      <c r="E292" s="22" t="s">
        <v>76</v>
      </c>
      <c r="F292" s="22">
        <v>664</v>
      </c>
      <c r="G292" s="22">
        <v>1.59</v>
      </c>
      <c r="H292" s="22">
        <v>1.7</v>
      </c>
      <c r="I292" s="22">
        <v>1.66</v>
      </c>
      <c r="J292" s="59">
        <f t="shared" si="4"/>
        <v>1.6500000000000001</v>
      </c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21" t="s">
        <v>52</v>
      </c>
      <c r="B293" s="22">
        <v>136</v>
      </c>
      <c r="C293" s="22" t="s">
        <v>24</v>
      </c>
      <c r="D293" s="22">
        <v>2511</v>
      </c>
      <c r="E293" s="22" t="s">
        <v>76</v>
      </c>
      <c r="F293" s="22">
        <v>664</v>
      </c>
      <c r="G293" s="22">
        <v>801.62</v>
      </c>
      <c r="H293" s="22">
        <v>807.11</v>
      </c>
      <c r="I293" s="22">
        <v>930.95</v>
      </c>
      <c r="J293" s="59">
        <f t="shared" si="4"/>
        <v>846.56000000000006</v>
      </c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21" t="s">
        <v>52</v>
      </c>
      <c r="B294" s="22">
        <v>136</v>
      </c>
      <c r="C294" s="22" t="s">
        <v>25</v>
      </c>
      <c r="D294" s="22">
        <v>2535</v>
      </c>
      <c r="E294" s="22" t="s">
        <v>76</v>
      </c>
      <c r="F294" s="22">
        <v>664</v>
      </c>
      <c r="G294" s="22">
        <v>2.15</v>
      </c>
      <c r="H294" s="22">
        <v>2.2599999999999998</v>
      </c>
      <c r="I294" s="22">
        <v>2.2000000000000002</v>
      </c>
      <c r="J294" s="59">
        <f t="shared" si="4"/>
        <v>2.2033333333333336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6.25">
      <c r="A295" s="21" t="s">
        <v>53</v>
      </c>
      <c r="B295" s="22">
        <v>144</v>
      </c>
      <c r="C295" s="22" t="s">
        <v>7</v>
      </c>
      <c r="D295" s="22">
        <v>2615</v>
      </c>
      <c r="E295" s="22" t="s">
        <v>76</v>
      </c>
      <c r="F295" s="22">
        <v>664</v>
      </c>
      <c r="G295" s="22">
        <v>6.45</v>
      </c>
      <c r="H295" s="22">
        <v>5.84</v>
      </c>
      <c r="I295" s="22">
        <v>5.07</v>
      </c>
      <c r="J295" s="59">
        <f t="shared" si="4"/>
        <v>5.7866666666666662</v>
      </c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6.25">
      <c r="A296" s="21" t="s">
        <v>53</v>
      </c>
      <c r="B296" s="22">
        <v>144</v>
      </c>
      <c r="C296" s="22" t="s">
        <v>12</v>
      </c>
      <c r="D296" s="22">
        <v>2532</v>
      </c>
      <c r="E296" s="22" t="s">
        <v>76</v>
      </c>
      <c r="F296" s="22">
        <v>664</v>
      </c>
      <c r="G296" s="22">
        <v>678.61</v>
      </c>
      <c r="H296" s="22">
        <v>668.28</v>
      </c>
      <c r="I296" s="22">
        <v>627.64</v>
      </c>
      <c r="J296" s="59">
        <f t="shared" si="4"/>
        <v>658.17666666666662</v>
      </c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6.25">
      <c r="A297" s="21" t="s">
        <v>53</v>
      </c>
      <c r="B297" s="22">
        <v>144</v>
      </c>
      <c r="C297" s="22" t="s">
        <v>78</v>
      </c>
      <c r="D297" s="22">
        <v>2820</v>
      </c>
      <c r="E297" s="22" t="s">
        <v>76</v>
      </c>
      <c r="F297" s="22">
        <v>664</v>
      </c>
      <c r="G297" s="22">
        <v>12.64</v>
      </c>
      <c r="H297" s="22">
        <v>10.1</v>
      </c>
      <c r="I297" s="22">
        <v>12.15</v>
      </c>
      <c r="J297" s="59">
        <f t="shared" si="4"/>
        <v>11.63</v>
      </c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6.25">
      <c r="A298" s="21" t="s">
        <v>53</v>
      </c>
      <c r="B298" s="22">
        <v>144</v>
      </c>
      <c r="C298" s="22" t="s">
        <v>17</v>
      </c>
      <c r="D298" s="22">
        <v>2514</v>
      </c>
      <c r="E298" s="22" t="s">
        <v>76</v>
      </c>
      <c r="F298" s="22">
        <v>664</v>
      </c>
      <c r="G298" s="22">
        <v>428.34</v>
      </c>
      <c r="H298" s="22">
        <v>414.7</v>
      </c>
      <c r="I298" s="22">
        <v>404.33</v>
      </c>
      <c r="J298" s="59">
        <f t="shared" si="4"/>
        <v>415.78999999999996</v>
      </c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6.25">
      <c r="A299" s="21" t="s">
        <v>53</v>
      </c>
      <c r="B299" s="22">
        <v>144</v>
      </c>
      <c r="C299" s="22" t="s">
        <v>18</v>
      </c>
      <c r="D299" s="22">
        <v>2517</v>
      </c>
      <c r="E299" s="22" t="s">
        <v>76</v>
      </c>
      <c r="F299" s="22">
        <v>664</v>
      </c>
      <c r="G299" s="22">
        <v>7.04</v>
      </c>
      <c r="H299" s="22">
        <v>7.86</v>
      </c>
      <c r="I299" s="22">
        <v>9.17</v>
      </c>
      <c r="J299" s="59">
        <f t="shared" si="4"/>
        <v>8.0233333333333334</v>
      </c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6.25">
      <c r="A300" s="21" t="s">
        <v>53</v>
      </c>
      <c r="B300" s="22">
        <v>144</v>
      </c>
      <c r="C300" s="22" t="s">
        <v>79</v>
      </c>
      <c r="D300" s="22">
        <v>2549</v>
      </c>
      <c r="E300" s="22" t="s">
        <v>76</v>
      </c>
      <c r="F300" s="22">
        <v>664</v>
      </c>
      <c r="G300" s="22">
        <v>37.81</v>
      </c>
      <c r="H300" s="22">
        <v>55.46</v>
      </c>
      <c r="I300" s="22">
        <v>56.1</v>
      </c>
      <c r="J300" s="59">
        <f t="shared" si="4"/>
        <v>49.79</v>
      </c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6.25">
      <c r="A301" s="21" t="s">
        <v>53</v>
      </c>
      <c r="B301" s="22">
        <v>144</v>
      </c>
      <c r="C301" s="22" t="s">
        <v>80</v>
      </c>
      <c r="D301" s="22">
        <v>2804</v>
      </c>
      <c r="E301" s="22" t="s">
        <v>76</v>
      </c>
      <c r="F301" s="22">
        <v>664</v>
      </c>
      <c r="G301" s="22">
        <v>137.53</v>
      </c>
      <c r="H301" s="22">
        <v>172.08</v>
      </c>
      <c r="I301" s="22">
        <v>197.84</v>
      </c>
      <c r="J301" s="59">
        <f t="shared" si="4"/>
        <v>169.15</v>
      </c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6.25">
      <c r="A302" s="21" t="s">
        <v>53</v>
      </c>
      <c r="B302" s="22">
        <v>144</v>
      </c>
      <c r="C302" s="22" t="s">
        <v>22</v>
      </c>
      <c r="D302" s="22">
        <v>2518</v>
      </c>
      <c r="E302" s="22" t="s">
        <v>76</v>
      </c>
      <c r="F302" s="22">
        <v>664</v>
      </c>
      <c r="G302" s="22">
        <v>61.93</v>
      </c>
      <c r="H302" s="22">
        <v>76.540000000000006</v>
      </c>
      <c r="I302" s="22">
        <v>57.95</v>
      </c>
      <c r="J302" s="59">
        <f t="shared" si="4"/>
        <v>65.473333333333343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6.25">
      <c r="A303" s="21" t="s">
        <v>53</v>
      </c>
      <c r="B303" s="22">
        <v>144</v>
      </c>
      <c r="C303" s="22" t="s">
        <v>81</v>
      </c>
      <c r="D303" s="22">
        <v>2533</v>
      </c>
      <c r="E303" s="22" t="s">
        <v>76</v>
      </c>
      <c r="F303" s="22">
        <v>664</v>
      </c>
      <c r="G303" s="22">
        <v>103.96</v>
      </c>
      <c r="H303" s="22">
        <v>103.09</v>
      </c>
      <c r="I303" s="22">
        <v>94.73</v>
      </c>
      <c r="J303" s="59">
        <f t="shared" si="4"/>
        <v>100.59333333333335</v>
      </c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6.25">
      <c r="A304" s="21" t="s">
        <v>53</v>
      </c>
      <c r="B304" s="22">
        <v>144</v>
      </c>
      <c r="C304" s="22" t="s">
        <v>24</v>
      </c>
      <c r="D304" s="22">
        <v>2511</v>
      </c>
      <c r="E304" s="22" t="s">
        <v>76</v>
      </c>
      <c r="F304" s="22">
        <v>664</v>
      </c>
      <c r="G304" s="22">
        <v>166.27</v>
      </c>
      <c r="H304" s="22">
        <v>178.29</v>
      </c>
      <c r="I304" s="22">
        <v>187.98</v>
      </c>
      <c r="J304" s="59">
        <f t="shared" si="4"/>
        <v>177.51333333333332</v>
      </c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21" t="s">
        <v>54</v>
      </c>
      <c r="B305" s="22">
        <v>147</v>
      </c>
      <c r="C305" s="22" t="s">
        <v>7</v>
      </c>
      <c r="D305" s="22">
        <v>2615</v>
      </c>
      <c r="E305" s="22" t="s">
        <v>76</v>
      </c>
      <c r="F305" s="22">
        <v>664</v>
      </c>
      <c r="G305" s="22">
        <v>2.1</v>
      </c>
      <c r="H305" s="22">
        <v>2.06</v>
      </c>
      <c r="I305" s="22">
        <v>2.02</v>
      </c>
      <c r="J305" s="59">
        <f t="shared" si="4"/>
        <v>2.06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21" t="s">
        <v>54</v>
      </c>
      <c r="B306" s="22">
        <v>147</v>
      </c>
      <c r="C306" s="22" t="s">
        <v>77</v>
      </c>
      <c r="D306" s="22">
        <v>2546</v>
      </c>
      <c r="E306" s="22" t="s">
        <v>76</v>
      </c>
      <c r="F306" s="22">
        <v>664</v>
      </c>
      <c r="G306" s="22">
        <v>1.33</v>
      </c>
      <c r="H306" s="22">
        <v>1.73</v>
      </c>
      <c r="I306" s="22">
        <v>1.34</v>
      </c>
      <c r="J306" s="59">
        <f t="shared" si="4"/>
        <v>1.4666666666666668</v>
      </c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21" t="s">
        <v>54</v>
      </c>
      <c r="B307" s="22">
        <v>147</v>
      </c>
      <c r="C307" s="22" t="s">
        <v>12</v>
      </c>
      <c r="D307" s="22">
        <v>2532</v>
      </c>
      <c r="E307" s="22" t="s">
        <v>76</v>
      </c>
      <c r="F307" s="22">
        <v>664</v>
      </c>
      <c r="G307" s="22">
        <v>0.28000000000000003</v>
      </c>
      <c r="H307" s="22">
        <v>0.27</v>
      </c>
      <c r="I307" s="22">
        <v>0.27</v>
      </c>
      <c r="J307" s="59">
        <f t="shared" si="4"/>
        <v>0.27333333333333337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21" t="s">
        <v>54</v>
      </c>
      <c r="B308" s="22">
        <v>147</v>
      </c>
      <c r="C308" s="22" t="s">
        <v>78</v>
      </c>
      <c r="D308" s="22">
        <v>2820</v>
      </c>
      <c r="E308" s="22" t="s">
        <v>76</v>
      </c>
      <c r="F308" s="22">
        <v>664</v>
      </c>
      <c r="G308" s="22">
        <v>1.47</v>
      </c>
      <c r="H308" s="22">
        <v>1.73</v>
      </c>
      <c r="I308" s="22">
        <v>1.68</v>
      </c>
      <c r="J308" s="59">
        <f t="shared" si="4"/>
        <v>1.6266666666666667</v>
      </c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21" t="s">
        <v>54</v>
      </c>
      <c r="B309" s="22">
        <v>147</v>
      </c>
      <c r="C309" s="22" t="s">
        <v>17</v>
      </c>
      <c r="D309" s="22">
        <v>2514</v>
      </c>
      <c r="E309" s="22" t="s">
        <v>76</v>
      </c>
      <c r="F309" s="22">
        <v>664</v>
      </c>
      <c r="G309" s="22">
        <v>391.15</v>
      </c>
      <c r="H309" s="22">
        <v>434.68</v>
      </c>
      <c r="I309" s="22">
        <v>423.73</v>
      </c>
      <c r="J309" s="59">
        <f t="shared" si="4"/>
        <v>416.52</v>
      </c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21" t="s">
        <v>54</v>
      </c>
      <c r="B310" s="22">
        <v>147</v>
      </c>
      <c r="C310" s="22" t="s">
        <v>18</v>
      </c>
      <c r="D310" s="22">
        <v>2517</v>
      </c>
      <c r="E310" s="22" t="s">
        <v>76</v>
      </c>
      <c r="F310" s="22">
        <v>664</v>
      </c>
      <c r="G310" s="22">
        <v>212.71</v>
      </c>
      <c r="H310" s="22">
        <v>256.61</v>
      </c>
      <c r="I310" s="22">
        <v>255.46</v>
      </c>
      <c r="J310" s="59">
        <f t="shared" si="4"/>
        <v>241.59333333333336</v>
      </c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21" t="s">
        <v>54</v>
      </c>
      <c r="B311" s="22">
        <v>147</v>
      </c>
      <c r="C311" s="22" t="s">
        <v>79</v>
      </c>
      <c r="D311" s="22">
        <v>2549</v>
      </c>
      <c r="E311" s="22" t="s">
        <v>76</v>
      </c>
      <c r="F311" s="22">
        <v>664</v>
      </c>
      <c r="G311" s="22">
        <v>65.23</v>
      </c>
      <c r="H311" s="22">
        <v>68.319999999999993</v>
      </c>
      <c r="I311" s="22">
        <v>66.97</v>
      </c>
      <c r="J311" s="59">
        <f t="shared" si="4"/>
        <v>66.84</v>
      </c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21" t="s">
        <v>54</v>
      </c>
      <c r="B312" s="22">
        <v>147</v>
      </c>
      <c r="C312" s="22" t="s">
        <v>80</v>
      </c>
      <c r="D312" s="22">
        <v>2804</v>
      </c>
      <c r="E312" s="22" t="s">
        <v>76</v>
      </c>
      <c r="F312" s="22">
        <v>664</v>
      </c>
      <c r="G312" s="22">
        <v>29.7</v>
      </c>
      <c r="H312" s="22">
        <v>36.53</v>
      </c>
      <c r="I312" s="22">
        <v>35.81</v>
      </c>
      <c r="J312" s="59">
        <f t="shared" si="4"/>
        <v>34.013333333333335</v>
      </c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21" t="s">
        <v>54</v>
      </c>
      <c r="B313" s="22">
        <v>147</v>
      </c>
      <c r="C313" s="22" t="s">
        <v>22</v>
      </c>
      <c r="D313" s="22">
        <v>2518</v>
      </c>
      <c r="E313" s="22" t="s">
        <v>76</v>
      </c>
      <c r="F313" s="22">
        <v>664</v>
      </c>
      <c r="G313" s="22">
        <v>30.18</v>
      </c>
      <c r="H313" s="22">
        <v>31.46</v>
      </c>
      <c r="I313" s="22">
        <v>30.67</v>
      </c>
      <c r="J313" s="59">
        <f t="shared" si="4"/>
        <v>30.77</v>
      </c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21" t="s">
        <v>54</v>
      </c>
      <c r="B314" s="22">
        <v>147</v>
      </c>
      <c r="C314" s="22" t="s">
        <v>81</v>
      </c>
      <c r="D314" s="22">
        <v>2533</v>
      </c>
      <c r="E314" s="22" t="s">
        <v>76</v>
      </c>
      <c r="F314" s="22">
        <v>664</v>
      </c>
      <c r="G314" s="22">
        <v>0.18</v>
      </c>
      <c r="H314" s="22">
        <v>0.17</v>
      </c>
      <c r="I314" s="22">
        <v>0.17</v>
      </c>
      <c r="J314" s="59">
        <f t="shared" si="4"/>
        <v>0.17333333333333334</v>
      </c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21" t="s">
        <v>54</v>
      </c>
      <c r="B315" s="22">
        <v>147</v>
      </c>
      <c r="C315" s="22" t="s">
        <v>24</v>
      </c>
      <c r="D315" s="22">
        <v>2511</v>
      </c>
      <c r="E315" s="22" t="s">
        <v>76</v>
      </c>
      <c r="F315" s="22">
        <v>664</v>
      </c>
      <c r="G315" s="22">
        <v>340.01</v>
      </c>
      <c r="H315" s="22">
        <v>291.04000000000002</v>
      </c>
      <c r="I315" s="22">
        <v>295.08</v>
      </c>
      <c r="J315" s="59">
        <f t="shared" si="4"/>
        <v>308.70999999999998</v>
      </c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21" t="s">
        <v>55</v>
      </c>
      <c r="B316" s="22">
        <v>158</v>
      </c>
      <c r="C316" s="22" t="s">
        <v>7</v>
      </c>
      <c r="D316" s="22">
        <v>2615</v>
      </c>
      <c r="E316" s="22" t="s">
        <v>76</v>
      </c>
      <c r="F316" s="22">
        <v>664</v>
      </c>
      <c r="G316" s="22">
        <v>0.19</v>
      </c>
      <c r="H316" s="22">
        <v>0.28000000000000003</v>
      </c>
      <c r="I316" s="22">
        <v>0.16</v>
      </c>
      <c r="J316" s="59">
        <f t="shared" si="4"/>
        <v>0.21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21" t="s">
        <v>55</v>
      </c>
      <c r="B317" s="22">
        <v>158</v>
      </c>
      <c r="C317" s="22" t="s">
        <v>77</v>
      </c>
      <c r="D317" s="22">
        <v>2546</v>
      </c>
      <c r="E317" s="22" t="s">
        <v>76</v>
      </c>
      <c r="F317" s="22">
        <v>664</v>
      </c>
      <c r="G317" s="22">
        <v>6.01</v>
      </c>
      <c r="H317" s="22">
        <v>4.6900000000000004</v>
      </c>
      <c r="I317" s="22">
        <v>3.85</v>
      </c>
      <c r="J317" s="59">
        <f t="shared" si="4"/>
        <v>4.8499999999999996</v>
      </c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21" t="s">
        <v>55</v>
      </c>
      <c r="B318" s="22">
        <v>158</v>
      </c>
      <c r="C318" s="22" t="s">
        <v>12</v>
      </c>
      <c r="D318" s="22">
        <v>2532</v>
      </c>
      <c r="E318" s="22" t="s">
        <v>76</v>
      </c>
      <c r="F318" s="22">
        <v>664</v>
      </c>
      <c r="G318" s="22">
        <v>28.71</v>
      </c>
      <c r="H318" s="22">
        <v>25.7</v>
      </c>
      <c r="I318" s="22">
        <v>23.98</v>
      </c>
      <c r="J318" s="59">
        <f t="shared" si="4"/>
        <v>26.13</v>
      </c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21" t="s">
        <v>55</v>
      </c>
      <c r="B319" s="22">
        <v>158</v>
      </c>
      <c r="C319" s="22" t="s">
        <v>78</v>
      </c>
      <c r="D319" s="22">
        <v>2820</v>
      </c>
      <c r="E319" s="22" t="s">
        <v>76</v>
      </c>
      <c r="F319" s="22">
        <v>664</v>
      </c>
      <c r="G319" s="22">
        <v>43.48</v>
      </c>
      <c r="H319" s="22">
        <v>38.380000000000003</v>
      </c>
      <c r="I319" s="22">
        <v>41.54</v>
      </c>
      <c r="J319" s="59">
        <f t="shared" si="4"/>
        <v>41.133333333333333</v>
      </c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21" t="s">
        <v>55</v>
      </c>
      <c r="B320" s="22">
        <v>158</v>
      </c>
      <c r="C320" s="22" t="s">
        <v>17</v>
      </c>
      <c r="D320" s="22">
        <v>2514</v>
      </c>
      <c r="E320" s="22" t="s">
        <v>76</v>
      </c>
      <c r="F320" s="22">
        <v>664</v>
      </c>
      <c r="G320" s="22">
        <v>25.91</v>
      </c>
      <c r="H320" s="22">
        <v>35.51</v>
      </c>
      <c r="I320" s="22">
        <v>26.37</v>
      </c>
      <c r="J320" s="59">
        <f t="shared" si="4"/>
        <v>29.263333333333335</v>
      </c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21" t="s">
        <v>55</v>
      </c>
      <c r="B321" s="22">
        <v>158</v>
      </c>
      <c r="C321" s="22" t="s">
        <v>18</v>
      </c>
      <c r="D321" s="22">
        <v>2517</v>
      </c>
      <c r="E321" s="22" t="s">
        <v>76</v>
      </c>
      <c r="F321" s="22">
        <v>664</v>
      </c>
      <c r="G321" s="22">
        <v>814.16</v>
      </c>
      <c r="H321" s="22">
        <v>920.66</v>
      </c>
      <c r="I321" s="22">
        <v>930.2</v>
      </c>
      <c r="J321" s="59">
        <f t="shared" si="4"/>
        <v>888.34</v>
      </c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21" t="s">
        <v>55</v>
      </c>
      <c r="B322" s="22">
        <v>158</v>
      </c>
      <c r="C322" s="22" t="s">
        <v>79</v>
      </c>
      <c r="D322" s="22">
        <v>2549</v>
      </c>
      <c r="E322" s="22" t="s">
        <v>76</v>
      </c>
      <c r="F322" s="22">
        <v>664</v>
      </c>
      <c r="G322" s="22">
        <v>235.25</v>
      </c>
      <c r="H322" s="22">
        <v>283.93</v>
      </c>
      <c r="I322" s="22">
        <v>404.93</v>
      </c>
      <c r="J322" s="59">
        <f t="shared" si="4"/>
        <v>308.03666666666669</v>
      </c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21" t="s">
        <v>55</v>
      </c>
      <c r="B323" s="22">
        <v>158</v>
      </c>
      <c r="C323" s="22" t="s">
        <v>80</v>
      </c>
      <c r="D323" s="22">
        <v>2804</v>
      </c>
      <c r="E323" s="22" t="s">
        <v>76</v>
      </c>
      <c r="F323" s="22">
        <v>664</v>
      </c>
      <c r="G323" s="22">
        <v>218.99</v>
      </c>
      <c r="H323" s="22">
        <v>155</v>
      </c>
      <c r="I323" s="22">
        <v>136.44</v>
      </c>
      <c r="J323" s="59">
        <f t="shared" si="4"/>
        <v>170.14333333333335</v>
      </c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21" t="s">
        <v>55</v>
      </c>
      <c r="B324" s="22">
        <v>158</v>
      </c>
      <c r="C324" s="22" t="s">
        <v>22</v>
      </c>
      <c r="D324" s="22">
        <v>2518</v>
      </c>
      <c r="E324" s="22" t="s">
        <v>76</v>
      </c>
      <c r="F324" s="22">
        <v>664</v>
      </c>
      <c r="G324" s="22">
        <v>258.47000000000003</v>
      </c>
      <c r="H324" s="22">
        <v>247.7</v>
      </c>
      <c r="I324" s="22">
        <v>256.08999999999997</v>
      </c>
      <c r="J324" s="59">
        <f t="shared" ref="J324:J387" si="5">AVERAGE(G324:I324)</f>
        <v>254.08666666666667</v>
      </c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21" t="s">
        <v>55</v>
      </c>
      <c r="B325" s="22">
        <v>158</v>
      </c>
      <c r="C325" s="22" t="s">
        <v>81</v>
      </c>
      <c r="D325" s="22">
        <v>2533</v>
      </c>
      <c r="E325" s="22" t="s">
        <v>76</v>
      </c>
      <c r="F325" s="22">
        <v>664</v>
      </c>
      <c r="G325" s="22">
        <v>8.2899999999999991</v>
      </c>
      <c r="H325" s="22">
        <v>8.73</v>
      </c>
      <c r="I325" s="22">
        <v>8.39</v>
      </c>
      <c r="J325" s="59">
        <f t="shared" si="5"/>
        <v>8.4700000000000006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21" t="s">
        <v>55</v>
      </c>
      <c r="B326" s="22">
        <v>158</v>
      </c>
      <c r="C326" s="22" t="s">
        <v>24</v>
      </c>
      <c r="D326" s="22">
        <v>2511</v>
      </c>
      <c r="E326" s="22" t="s">
        <v>76</v>
      </c>
      <c r="F326" s="22">
        <v>664</v>
      </c>
      <c r="G326" s="22">
        <v>47.67</v>
      </c>
      <c r="H326" s="22">
        <v>35.340000000000003</v>
      </c>
      <c r="I326" s="22">
        <v>36.5</v>
      </c>
      <c r="J326" s="59">
        <f t="shared" si="5"/>
        <v>39.836666666666666</v>
      </c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21" t="s">
        <v>55</v>
      </c>
      <c r="B327" s="22">
        <v>158</v>
      </c>
      <c r="C327" s="22" t="s">
        <v>25</v>
      </c>
      <c r="D327" s="22">
        <v>2535</v>
      </c>
      <c r="E327" s="22" t="s">
        <v>76</v>
      </c>
      <c r="F327" s="22">
        <v>664</v>
      </c>
      <c r="G327" s="22">
        <v>0.35</v>
      </c>
      <c r="H327" s="22">
        <v>0.13</v>
      </c>
      <c r="I327" s="22">
        <v>0.27</v>
      </c>
      <c r="J327" s="59">
        <f t="shared" si="5"/>
        <v>0.25</v>
      </c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21" t="s">
        <v>56</v>
      </c>
      <c r="B328" s="22">
        <v>159</v>
      </c>
      <c r="C328" s="22" t="s">
        <v>77</v>
      </c>
      <c r="D328" s="22">
        <v>2546</v>
      </c>
      <c r="E328" s="22" t="s">
        <v>76</v>
      </c>
      <c r="F328" s="22">
        <v>664</v>
      </c>
      <c r="G328" s="22">
        <v>0.11</v>
      </c>
      <c r="H328" s="22">
        <v>0.09</v>
      </c>
      <c r="I328" s="22">
        <v>0.18</v>
      </c>
      <c r="J328" s="59">
        <f t="shared" si="5"/>
        <v>0.12666666666666668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21" t="s">
        <v>56</v>
      </c>
      <c r="B329" s="22">
        <v>159</v>
      </c>
      <c r="C329" s="22" t="s">
        <v>12</v>
      </c>
      <c r="D329" s="22">
        <v>2532</v>
      </c>
      <c r="E329" s="22" t="s">
        <v>76</v>
      </c>
      <c r="F329" s="22">
        <v>664</v>
      </c>
      <c r="G329" s="22">
        <v>253.1</v>
      </c>
      <c r="H329" s="22">
        <v>271.89</v>
      </c>
      <c r="I329" s="22">
        <v>252.06</v>
      </c>
      <c r="J329" s="59">
        <f t="shared" si="5"/>
        <v>259.01666666666665</v>
      </c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21" t="s">
        <v>56</v>
      </c>
      <c r="B330" s="22">
        <v>159</v>
      </c>
      <c r="C330" s="22" t="s">
        <v>78</v>
      </c>
      <c r="D330" s="22">
        <v>2820</v>
      </c>
      <c r="E330" s="22" t="s">
        <v>76</v>
      </c>
      <c r="F330" s="22">
        <v>664</v>
      </c>
      <c r="G330" s="22">
        <v>37.369999999999997</v>
      </c>
      <c r="H330" s="22">
        <v>36.49</v>
      </c>
      <c r="I330" s="22">
        <v>35.64</v>
      </c>
      <c r="J330" s="59">
        <f t="shared" si="5"/>
        <v>36.5</v>
      </c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21" t="s">
        <v>56</v>
      </c>
      <c r="B331" s="22">
        <v>159</v>
      </c>
      <c r="C331" s="22" t="s">
        <v>17</v>
      </c>
      <c r="D331" s="22">
        <v>2514</v>
      </c>
      <c r="E331" s="22" t="s">
        <v>76</v>
      </c>
      <c r="F331" s="22">
        <v>664</v>
      </c>
      <c r="G331" s="22">
        <v>202.45</v>
      </c>
      <c r="H331" s="22">
        <v>193.38</v>
      </c>
      <c r="I331" s="22">
        <v>218.66</v>
      </c>
      <c r="J331" s="59">
        <f t="shared" si="5"/>
        <v>204.83</v>
      </c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21" t="s">
        <v>56</v>
      </c>
      <c r="B332" s="22">
        <v>159</v>
      </c>
      <c r="C332" s="22" t="s">
        <v>18</v>
      </c>
      <c r="D332" s="22">
        <v>2517</v>
      </c>
      <c r="E332" s="22" t="s">
        <v>76</v>
      </c>
      <c r="F332" s="22">
        <v>664</v>
      </c>
      <c r="G332" s="22">
        <v>281.82</v>
      </c>
      <c r="H332" s="22">
        <v>284.45999999999998</v>
      </c>
      <c r="I332" s="22">
        <v>320.11</v>
      </c>
      <c r="J332" s="59">
        <f t="shared" si="5"/>
        <v>295.46333333333331</v>
      </c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21" t="s">
        <v>56</v>
      </c>
      <c r="B333" s="22">
        <v>159</v>
      </c>
      <c r="C333" s="22" t="s">
        <v>20</v>
      </c>
      <c r="D333" s="22">
        <v>2616</v>
      </c>
      <c r="E333" s="22" t="s">
        <v>76</v>
      </c>
      <c r="F333" s="22">
        <v>664</v>
      </c>
      <c r="G333" s="22">
        <v>44.85</v>
      </c>
      <c r="H333" s="22">
        <v>47.07</v>
      </c>
      <c r="I333" s="22">
        <v>49.37</v>
      </c>
      <c r="J333" s="59">
        <f t="shared" si="5"/>
        <v>47.096666666666664</v>
      </c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21" t="s">
        <v>56</v>
      </c>
      <c r="B334" s="22">
        <v>159</v>
      </c>
      <c r="C334" s="22" t="s">
        <v>79</v>
      </c>
      <c r="D334" s="22">
        <v>2549</v>
      </c>
      <c r="E334" s="22" t="s">
        <v>76</v>
      </c>
      <c r="F334" s="22">
        <v>664</v>
      </c>
      <c r="G334" s="22">
        <v>82.28</v>
      </c>
      <c r="H334" s="22">
        <v>89.04</v>
      </c>
      <c r="I334" s="22">
        <v>97.51</v>
      </c>
      <c r="J334" s="59">
        <f t="shared" si="5"/>
        <v>89.61</v>
      </c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21" t="s">
        <v>56</v>
      </c>
      <c r="B335" s="22">
        <v>159</v>
      </c>
      <c r="C335" s="22" t="s">
        <v>80</v>
      </c>
      <c r="D335" s="22">
        <v>2804</v>
      </c>
      <c r="E335" s="22" t="s">
        <v>76</v>
      </c>
      <c r="F335" s="22">
        <v>664</v>
      </c>
      <c r="G335" s="22">
        <v>221.8</v>
      </c>
      <c r="H335" s="22">
        <v>219.79</v>
      </c>
      <c r="I335" s="22">
        <v>211.11</v>
      </c>
      <c r="J335" s="59">
        <f t="shared" si="5"/>
        <v>217.56666666666669</v>
      </c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21" t="s">
        <v>56</v>
      </c>
      <c r="B336" s="22">
        <v>159</v>
      </c>
      <c r="C336" s="22" t="s">
        <v>22</v>
      </c>
      <c r="D336" s="22">
        <v>2518</v>
      </c>
      <c r="E336" s="22" t="s">
        <v>76</v>
      </c>
      <c r="F336" s="22">
        <v>664</v>
      </c>
      <c r="G336" s="22">
        <v>341.35</v>
      </c>
      <c r="H336" s="22">
        <v>356.78</v>
      </c>
      <c r="I336" s="22">
        <v>343.33</v>
      </c>
      <c r="J336" s="59">
        <f t="shared" si="5"/>
        <v>347.15333333333336</v>
      </c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21" t="s">
        <v>56</v>
      </c>
      <c r="B337" s="22">
        <v>159</v>
      </c>
      <c r="C337" s="22" t="s">
        <v>81</v>
      </c>
      <c r="D337" s="22">
        <v>2533</v>
      </c>
      <c r="E337" s="22" t="s">
        <v>76</v>
      </c>
      <c r="F337" s="22">
        <v>664</v>
      </c>
      <c r="G337" s="22">
        <v>41.87</v>
      </c>
      <c r="H337" s="22">
        <v>44.18</v>
      </c>
      <c r="I337" s="22">
        <v>30.31</v>
      </c>
      <c r="J337" s="59">
        <f t="shared" si="5"/>
        <v>38.786666666666669</v>
      </c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21" t="s">
        <v>56</v>
      </c>
      <c r="B338" s="22">
        <v>159</v>
      </c>
      <c r="C338" s="22" t="s">
        <v>24</v>
      </c>
      <c r="D338" s="22">
        <v>2511</v>
      </c>
      <c r="E338" s="22" t="s">
        <v>76</v>
      </c>
      <c r="F338" s="22">
        <v>664</v>
      </c>
      <c r="G338" s="22">
        <v>134.53</v>
      </c>
      <c r="H338" s="22">
        <v>145.22</v>
      </c>
      <c r="I338" s="22">
        <v>153.19</v>
      </c>
      <c r="J338" s="59">
        <f t="shared" si="5"/>
        <v>144.31333333333333</v>
      </c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21" t="s">
        <v>56</v>
      </c>
      <c r="B339" s="22">
        <v>159</v>
      </c>
      <c r="C339" s="22" t="s">
        <v>25</v>
      </c>
      <c r="D339" s="22">
        <v>2535</v>
      </c>
      <c r="E339" s="22" t="s">
        <v>76</v>
      </c>
      <c r="F339" s="22">
        <v>664</v>
      </c>
      <c r="G339" s="22">
        <v>200.3</v>
      </c>
      <c r="H339" s="22">
        <v>193.77</v>
      </c>
      <c r="I339" s="22">
        <v>218.76</v>
      </c>
      <c r="J339" s="59">
        <f t="shared" si="5"/>
        <v>204.27666666666667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21" t="s">
        <v>57</v>
      </c>
      <c r="B340" s="22">
        <v>184</v>
      </c>
      <c r="C340" s="22" t="s">
        <v>7</v>
      </c>
      <c r="D340" s="22">
        <v>2615</v>
      </c>
      <c r="E340" s="22" t="s">
        <v>76</v>
      </c>
      <c r="F340" s="22">
        <v>664</v>
      </c>
      <c r="G340" s="22">
        <v>0.01</v>
      </c>
      <c r="H340" s="22">
        <v>0.1</v>
      </c>
      <c r="I340" s="22">
        <v>0.01</v>
      </c>
      <c r="J340" s="59">
        <f t="shared" si="5"/>
        <v>0.04</v>
      </c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21" t="s">
        <v>57</v>
      </c>
      <c r="B341" s="22">
        <v>184</v>
      </c>
      <c r="C341" s="22" t="s">
        <v>77</v>
      </c>
      <c r="D341" s="22">
        <v>2546</v>
      </c>
      <c r="E341" s="22" t="s">
        <v>76</v>
      </c>
      <c r="F341" s="22">
        <v>664</v>
      </c>
      <c r="G341" s="22">
        <v>187.25</v>
      </c>
      <c r="H341" s="22">
        <v>256.82</v>
      </c>
      <c r="I341" s="22">
        <v>248.86</v>
      </c>
      <c r="J341" s="59">
        <f t="shared" si="5"/>
        <v>230.97666666666669</v>
      </c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21" t="s">
        <v>57</v>
      </c>
      <c r="B342" s="22">
        <v>184</v>
      </c>
      <c r="C342" s="22" t="s">
        <v>12</v>
      </c>
      <c r="D342" s="22">
        <v>2532</v>
      </c>
      <c r="E342" s="22" t="s">
        <v>76</v>
      </c>
      <c r="F342" s="22">
        <v>664</v>
      </c>
      <c r="G342" s="22">
        <v>240.08</v>
      </c>
      <c r="H342" s="22">
        <v>212.33</v>
      </c>
      <c r="I342" s="22">
        <v>252.94</v>
      </c>
      <c r="J342" s="59">
        <f t="shared" si="5"/>
        <v>235.11666666666667</v>
      </c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21" t="s">
        <v>57</v>
      </c>
      <c r="B343" s="22">
        <v>184</v>
      </c>
      <c r="C343" s="22" t="s">
        <v>78</v>
      </c>
      <c r="D343" s="22">
        <v>2820</v>
      </c>
      <c r="E343" s="22" t="s">
        <v>76</v>
      </c>
      <c r="F343" s="22">
        <v>664</v>
      </c>
      <c r="G343" s="22">
        <v>5.04</v>
      </c>
      <c r="H343" s="22">
        <v>3.95</v>
      </c>
      <c r="I343" s="22">
        <v>5.0199999999999996</v>
      </c>
      <c r="J343" s="59">
        <f t="shared" si="5"/>
        <v>4.67</v>
      </c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21" t="s">
        <v>57</v>
      </c>
      <c r="B344" s="22">
        <v>184</v>
      </c>
      <c r="C344" s="22" t="s">
        <v>17</v>
      </c>
      <c r="D344" s="22">
        <v>2514</v>
      </c>
      <c r="E344" s="22" t="s">
        <v>76</v>
      </c>
      <c r="F344" s="22">
        <v>664</v>
      </c>
      <c r="G344" s="22">
        <v>97.64</v>
      </c>
      <c r="H344" s="22">
        <v>117.3</v>
      </c>
      <c r="I344" s="22">
        <v>109.86</v>
      </c>
      <c r="J344" s="59">
        <f t="shared" si="5"/>
        <v>108.26666666666667</v>
      </c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21" t="s">
        <v>57</v>
      </c>
      <c r="B345" s="22">
        <v>184</v>
      </c>
      <c r="C345" s="22" t="s">
        <v>18</v>
      </c>
      <c r="D345" s="22">
        <v>2517</v>
      </c>
      <c r="E345" s="22" t="s">
        <v>76</v>
      </c>
      <c r="F345" s="22">
        <v>664</v>
      </c>
      <c r="G345" s="22">
        <v>3.55</v>
      </c>
      <c r="H345" s="22">
        <v>3.46</v>
      </c>
      <c r="I345" s="22">
        <v>3.37</v>
      </c>
      <c r="J345" s="59">
        <f t="shared" si="5"/>
        <v>3.4599999999999995</v>
      </c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21" t="s">
        <v>57</v>
      </c>
      <c r="B346" s="22">
        <v>184</v>
      </c>
      <c r="C346" s="22" t="s">
        <v>20</v>
      </c>
      <c r="D346" s="22">
        <v>2616</v>
      </c>
      <c r="E346" s="22" t="s">
        <v>76</v>
      </c>
      <c r="F346" s="22">
        <v>664</v>
      </c>
      <c r="G346" s="22">
        <v>351.58</v>
      </c>
      <c r="H346" s="22">
        <v>351.24</v>
      </c>
      <c r="I346" s="22">
        <v>354.6</v>
      </c>
      <c r="J346" s="59">
        <f t="shared" si="5"/>
        <v>352.47333333333336</v>
      </c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21" t="s">
        <v>57</v>
      </c>
      <c r="B347" s="22">
        <v>184</v>
      </c>
      <c r="C347" s="22" t="s">
        <v>79</v>
      </c>
      <c r="D347" s="22">
        <v>2549</v>
      </c>
      <c r="E347" s="22" t="s">
        <v>76</v>
      </c>
      <c r="F347" s="22">
        <v>664</v>
      </c>
      <c r="G347" s="22">
        <v>0.03</v>
      </c>
      <c r="H347" s="22">
        <v>0</v>
      </c>
      <c r="I347" s="22">
        <v>0</v>
      </c>
      <c r="J347" s="59">
        <f t="shared" si="5"/>
        <v>0.01</v>
      </c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21" t="s">
        <v>57</v>
      </c>
      <c r="B348" s="22">
        <v>184</v>
      </c>
      <c r="C348" s="22" t="s">
        <v>80</v>
      </c>
      <c r="D348" s="22">
        <v>2804</v>
      </c>
      <c r="E348" s="22" t="s">
        <v>76</v>
      </c>
      <c r="F348" s="22">
        <v>664</v>
      </c>
      <c r="G348" s="22">
        <v>54.6</v>
      </c>
      <c r="H348" s="22">
        <v>55.97</v>
      </c>
      <c r="I348" s="22">
        <v>56.1</v>
      </c>
      <c r="J348" s="59">
        <f t="shared" si="5"/>
        <v>55.556666666666665</v>
      </c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21" t="s">
        <v>57</v>
      </c>
      <c r="B349" s="22">
        <v>184</v>
      </c>
      <c r="C349" s="22" t="s">
        <v>22</v>
      </c>
      <c r="D349" s="22">
        <v>2518</v>
      </c>
      <c r="E349" s="22" t="s">
        <v>76</v>
      </c>
      <c r="F349" s="22">
        <v>664</v>
      </c>
      <c r="G349" s="22">
        <v>171.32</v>
      </c>
      <c r="H349" s="22">
        <v>168.36</v>
      </c>
      <c r="I349" s="22">
        <v>140.56</v>
      </c>
      <c r="J349" s="59">
        <f t="shared" si="5"/>
        <v>160.08000000000001</v>
      </c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21" t="s">
        <v>57</v>
      </c>
      <c r="B350" s="22">
        <v>184</v>
      </c>
      <c r="C350" s="22" t="s">
        <v>81</v>
      </c>
      <c r="D350" s="22">
        <v>2533</v>
      </c>
      <c r="E350" s="22" t="s">
        <v>76</v>
      </c>
      <c r="F350" s="22">
        <v>664</v>
      </c>
      <c r="G350" s="22">
        <v>243.51</v>
      </c>
      <c r="H350" s="22">
        <v>208.59</v>
      </c>
      <c r="I350" s="22">
        <v>235.32</v>
      </c>
      <c r="J350" s="59">
        <f t="shared" si="5"/>
        <v>229.14000000000001</v>
      </c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21" t="s">
        <v>57</v>
      </c>
      <c r="B351" s="22">
        <v>184</v>
      </c>
      <c r="C351" s="22" t="s">
        <v>24</v>
      </c>
      <c r="D351" s="22">
        <v>2511</v>
      </c>
      <c r="E351" s="22" t="s">
        <v>76</v>
      </c>
      <c r="F351" s="22">
        <v>664</v>
      </c>
      <c r="G351" s="22">
        <v>44.82</v>
      </c>
      <c r="H351" s="22">
        <v>52.63</v>
      </c>
      <c r="I351" s="22">
        <v>52.54</v>
      </c>
      <c r="J351" s="59">
        <f t="shared" si="5"/>
        <v>49.99666666666667</v>
      </c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21" t="s">
        <v>57</v>
      </c>
      <c r="B352" s="22">
        <v>184</v>
      </c>
      <c r="C352" s="22" t="s">
        <v>25</v>
      </c>
      <c r="D352" s="22">
        <v>2535</v>
      </c>
      <c r="E352" s="22" t="s">
        <v>76</v>
      </c>
      <c r="F352" s="22">
        <v>664</v>
      </c>
      <c r="G352" s="22">
        <v>1.1000000000000001</v>
      </c>
      <c r="H352" s="22">
        <v>1.07</v>
      </c>
      <c r="I352" s="22">
        <v>1.04</v>
      </c>
      <c r="J352" s="59">
        <f t="shared" si="5"/>
        <v>1.07</v>
      </c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21" t="s">
        <v>58</v>
      </c>
      <c r="B353" s="22">
        <v>195</v>
      </c>
      <c r="C353" s="22" t="s">
        <v>7</v>
      </c>
      <c r="D353" s="22">
        <v>2615</v>
      </c>
      <c r="E353" s="22" t="s">
        <v>76</v>
      </c>
      <c r="F353" s="22">
        <v>664</v>
      </c>
      <c r="G353" s="22">
        <v>5.39</v>
      </c>
      <c r="H353" s="22">
        <v>5.84</v>
      </c>
      <c r="I353" s="22">
        <v>6.29</v>
      </c>
      <c r="J353" s="59">
        <f t="shared" si="5"/>
        <v>5.84</v>
      </c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21" t="s">
        <v>58</v>
      </c>
      <c r="B354" s="22">
        <v>195</v>
      </c>
      <c r="C354" s="22" t="s">
        <v>77</v>
      </c>
      <c r="D354" s="22">
        <v>2546</v>
      </c>
      <c r="E354" s="22" t="s">
        <v>76</v>
      </c>
      <c r="F354" s="22">
        <v>664</v>
      </c>
      <c r="G354" s="22">
        <v>0.63</v>
      </c>
      <c r="H354" s="22">
        <v>0.63</v>
      </c>
      <c r="I354" s="22">
        <v>0.64</v>
      </c>
      <c r="J354" s="59">
        <f t="shared" si="5"/>
        <v>0.6333333333333333</v>
      </c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21" t="s">
        <v>58</v>
      </c>
      <c r="B355" s="22">
        <v>195</v>
      </c>
      <c r="C355" s="22" t="s">
        <v>12</v>
      </c>
      <c r="D355" s="22">
        <v>2532</v>
      </c>
      <c r="E355" s="22" t="s">
        <v>76</v>
      </c>
      <c r="F355" s="22">
        <v>664</v>
      </c>
      <c r="G355" s="22">
        <v>50.56</v>
      </c>
      <c r="H355" s="22">
        <v>26.73</v>
      </c>
      <c r="I355" s="22">
        <v>53.76</v>
      </c>
      <c r="J355" s="59">
        <f t="shared" si="5"/>
        <v>43.683333333333337</v>
      </c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21" t="s">
        <v>58</v>
      </c>
      <c r="B356" s="22">
        <v>195</v>
      </c>
      <c r="C356" s="22" t="s">
        <v>78</v>
      </c>
      <c r="D356" s="22">
        <v>2820</v>
      </c>
      <c r="E356" s="22" t="s">
        <v>76</v>
      </c>
      <c r="F356" s="22">
        <v>664</v>
      </c>
      <c r="G356" s="22">
        <v>43.17</v>
      </c>
      <c r="H356" s="22">
        <v>41.04</v>
      </c>
      <c r="I356" s="22">
        <v>40.69</v>
      </c>
      <c r="J356" s="59">
        <f t="shared" si="5"/>
        <v>41.633333333333333</v>
      </c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21" t="s">
        <v>58</v>
      </c>
      <c r="B357" s="22">
        <v>195</v>
      </c>
      <c r="C357" s="22" t="s">
        <v>17</v>
      </c>
      <c r="D357" s="22">
        <v>2514</v>
      </c>
      <c r="E357" s="22" t="s">
        <v>76</v>
      </c>
      <c r="F357" s="22">
        <v>664</v>
      </c>
      <c r="G357" s="22">
        <v>254.04</v>
      </c>
      <c r="H357" s="22">
        <v>213.76</v>
      </c>
      <c r="I357" s="22">
        <v>210.63</v>
      </c>
      <c r="J357" s="59">
        <f t="shared" si="5"/>
        <v>226.14333333333332</v>
      </c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21" t="s">
        <v>58</v>
      </c>
      <c r="B358" s="22">
        <v>195</v>
      </c>
      <c r="C358" s="22" t="s">
        <v>18</v>
      </c>
      <c r="D358" s="22">
        <v>2517</v>
      </c>
      <c r="E358" s="22" t="s">
        <v>76</v>
      </c>
      <c r="F358" s="22">
        <v>664</v>
      </c>
      <c r="G358" s="22">
        <v>148.46</v>
      </c>
      <c r="H358" s="22">
        <v>222.13</v>
      </c>
      <c r="I358" s="22">
        <v>164.15</v>
      </c>
      <c r="J358" s="59">
        <f t="shared" si="5"/>
        <v>178.24666666666667</v>
      </c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21" t="s">
        <v>58</v>
      </c>
      <c r="B359" s="22">
        <v>195</v>
      </c>
      <c r="C359" s="22" t="s">
        <v>20</v>
      </c>
      <c r="D359" s="22">
        <v>2616</v>
      </c>
      <c r="E359" s="22" t="s">
        <v>76</v>
      </c>
      <c r="F359" s="22">
        <v>664</v>
      </c>
      <c r="G359" s="22">
        <v>0</v>
      </c>
      <c r="H359" s="22">
        <v>0.01</v>
      </c>
      <c r="I359" s="22">
        <v>0</v>
      </c>
      <c r="J359" s="59">
        <f t="shared" si="5"/>
        <v>3.3333333333333335E-3</v>
      </c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21" t="s">
        <v>58</v>
      </c>
      <c r="B360" s="22">
        <v>195</v>
      </c>
      <c r="C360" s="22" t="s">
        <v>79</v>
      </c>
      <c r="D360" s="22">
        <v>2549</v>
      </c>
      <c r="E360" s="22" t="s">
        <v>76</v>
      </c>
      <c r="F360" s="22">
        <v>664</v>
      </c>
      <c r="G360" s="22">
        <v>31.53</v>
      </c>
      <c r="H360" s="22">
        <v>44.03</v>
      </c>
      <c r="I360" s="22">
        <v>40.659999999999997</v>
      </c>
      <c r="J360" s="59">
        <f t="shared" si="5"/>
        <v>38.74</v>
      </c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21" t="s">
        <v>58</v>
      </c>
      <c r="B361" s="22">
        <v>195</v>
      </c>
      <c r="C361" s="22" t="s">
        <v>80</v>
      </c>
      <c r="D361" s="22">
        <v>2804</v>
      </c>
      <c r="E361" s="22" t="s">
        <v>76</v>
      </c>
      <c r="F361" s="22">
        <v>664</v>
      </c>
      <c r="G361" s="22">
        <v>687.53</v>
      </c>
      <c r="H361" s="22">
        <v>663.7</v>
      </c>
      <c r="I361" s="22">
        <v>729.53</v>
      </c>
      <c r="J361" s="59">
        <f t="shared" si="5"/>
        <v>693.5866666666667</v>
      </c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21" t="s">
        <v>58</v>
      </c>
      <c r="B362" s="22">
        <v>195</v>
      </c>
      <c r="C362" s="22" t="s">
        <v>22</v>
      </c>
      <c r="D362" s="22">
        <v>2518</v>
      </c>
      <c r="E362" s="22" t="s">
        <v>76</v>
      </c>
      <c r="F362" s="22">
        <v>664</v>
      </c>
      <c r="G362" s="22">
        <v>84.73</v>
      </c>
      <c r="H362" s="22">
        <v>66.37</v>
      </c>
      <c r="I362" s="22">
        <v>52.19</v>
      </c>
      <c r="J362" s="59">
        <f t="shared" si="5"/>
        <v>67.763333333333335</v>
      </c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21" t="s">
        <v>58</v>
      </c>
      <c r="B363" s="22">
        <v>195</v>
      </c>
      <c r="C363" s="22" t="s">
        <v>81</v>
      </c>
      <c r="D363" s="22">
        <v>2533</v>
      </c>
      <c r="E363" s="22" t="s">
        <v>76</v>
      </c>
      <c r="F363" s="22">
        <v>664</v>
      </c>
      <c r="G363" s="22">
        <v>5.51</v>
      </c>
      <c r="H363" s="22">
        <v>6.52</v>
      </c>
      <c r="I363" s="22">
        <v>7.14</v>
      </c>
      <c r="J363" s="59">
        <f t="shared" si="5"/>
        <v>6.39</v>
      </c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21" t="s">
        <v>58</v>
      </c>
      <c r="B364" s="22">
        <v>195</v>
      </c>
      <c r="C364" s="22" t="s">
        <v>24</v>
      </c>
      <c r="D364" s="22">
        <v>2511</v>
      </c>
      <c r="E364" s="22" t="s">
        <v>76</v>
      </c>
      <c r="F364" s="22">
        <v>664</v>
      </c>
      <c r="G364" s="22">
        <v>221.28</v>
      </c>
      <c r="H364" s="22">
        <v>224.36</v>
      </c>
      <c r="I364" s="22">
        <v>245.15</v>
      </c>
      <c r="J364" s="59">
        <f t="shared" si="5"/>
        <v>230.26333333333332</v>
      </c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21" t="s">
        <v>58</v>
      </c>
      <c r="B365" s="22">
        <v>195</v>
      </c>
      <c r="C365" s="22" t="s">
        <v>25</v>
      </c>
      <c r="D365" s="22">
        <v>2535</v>
      </c>
      <c r="E365" s="22" t="s">
        <v>76</v>
      </c>
      <c r="F365" s="22">
        <v>664</v>
      </c>
      <c r="G365" s="22">
        <v>0</v>
      </c>
      <c r="H365" s="22">
        <v>0.01</v>
      </c>
      <c r="I365" s="22">
        <v>0</v>
      </c>
      <c r="J365" s="59">
        <f t="shared" si="5"/>
        <v>3.3333333333333335E-3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21" t="s">
        <v>59</v>
      </c>
      <c r="B366" s="22">
        <v>197</v>
      </c>
      <c r="C366" s="22" t="s">
        <v>77</v>
      </c>
      <c r="D366" s="22">
        <v>2546</v>
      </c>
      <c r="E366" s="22" t="s">
        <v>76</v>
      </c>
      <c r="F366" s="22">
        <v>664</v>
      </c>
      <c r="G366" s="22">
        <v>2.1</v>
      </c>
      <c r="H366" s="22">
        <v>1.07</v>
      </c>
      <c r="I366" s="22">
        <v>1.45</v>
      </c>
      <c r="J366" s="59">
        <f t="shared" si="5"/>
        <v>1.54</v>
      </c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21" t="s">
        <v>59</v>
      </c>
      <c r="B367" s="22">
        <v>197</v>
      </c>
      <c r="C367" s="22" t="s">
        <v>12</v>
      </c>
      <c r="D367" s="22">
        <v>2532</v>
      </c>
      <c r="E367" s="22" t="s">
        <v>76</v>
      </c>
      <c r="F367" s="22">
        <v>664</v>
      </c>
      <c r="G367" s="22">
        <v>187.83</v>
      </c>
      <c r="H367" s="22">
        <v>199.29</v>
      </c>
      <c r="I367" s="22">
        <v>204.86</v>
      </c>
      <c r="J367" s="59">
        <f t="shared" si="5"/>
        <v>197.32666666666668</v>
      </c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21" t="s">
        <v>59</v>
      </c>
      <c r="B368" s="22">
        <v>197</v>
      </c>
      <c r="C368" s="22" t="s">
        <v>78</v>
      </c>
      <c r="D368" s="22">
        <v>2820</v>
      </c>
      <c r="E368" s="22" t="s">
        <v>76</v>
      </c>
      <c r="F368" s="22">
        <v>664</v>
      </c>
      <c r="G368" s="22">
        <v>116.01</v>
      </c>
      <c r="H368" s="22">
        <v>131.85</v>
      </c>
      <c r="I368" s="22">
        <v>127.86</v>
      </c>
      <c r="J368" s="59">
        <f t="shared" si="5"/>
        <v>125.24000000000001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21" t="s">
        <v>59</v>
      </c>
      <c r="B369" s="22">
        <v>197</v>
      </c>
      <c r="C369" s="22" t="s">
        <v>17</v>
      </c>
      <c r="D369" s="22">
        <v>2514</v>
      </c>
      <c r="E369" s="22" t="s">
        <v>76</v>
      </c>
      <c r="F369" s="22">
        <v>664</v>
      </c>
      <c r="G369" s="22">
        <v>33.67</v>
      </c>
      <c r="H369" s="22">
        <v>52.66</v>
      </c>
      <c r="I369" s="22">
        <v>52.1</v>
      </c>
      <c r="J369" s="59">
        <f t="shared" si="5"/>
        <v>46.143333333333338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21" t="s">
        <v>59</v>
      </c>
      <c r="B370" s="22">
        <v>197</v>
      </c>
      <c r="C370" s="22" t="s">
        <v>18</v>
      </c>
      <c r="D370" s="22">
        <v>2517</v>
      </c>
      <c r="E370" s="22" t="s">
        <v>76</v>
      </c>
      <c r="F370" s="22">
        <v>664</v>
      </c>
      <c r="G370" s="22">
        <v>26.67</v>
      </c>
      <c r="H370" s="22">
        <v>32.58</v>
      </c>
      <c r="I370" s="22">
        <v>31.69</v>
      </c>
      <c r="J370" s="59">
        <f t="shared" si="5"/>
        <v>30.313333333333333</v>
      </c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21" t="s">
        <v>59</v>
      </c>
      <c r="B371" s="22">
        <v>197</v>
      </c>
      <c r="C371" s="22" t="s">
        <v>20</v>
      </c>
      <c r="D371" s="22">
        <v>2616</v>
      </c>
      <c r="E371" s="22" t="s">
        <v>76</v>
      </c>
      <c r="F371" s="22">
        <v>664</v>
      </c>
      <c r="G371" s="22">
        <v>15.88</v>
      </c>
      <c r="H371" s="22">
        <v>16.260000000000002</v>
      </c>
      <c r="I371" s="22">
        <v>15.81</v>
      </c>
      <c r="J371" s="59">
        <f t="shared" si="5"/>
        <v>15.983333333333334</v>
      </c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21" t="s">
        <v>59</v>
      </c>
      <c r="B372" s="22">
        <v>197</v>
      </c>
      <c r="C372" s="22" t="s">
        <v>79</v>
      </c>
      <c r="D372" s="22">
        <v>2549</v>
      </c>
      <c r="E372" s="22" t="s">
        <v>76</v>
      </c>
      <c r="F372" s="22">
        <v>664</v>
      </c>
      <c r="G372" s="22">
        <v>110.25</v>
      </c>
      <c r="H372" s="22">
        <v>104.63</v>
      </c>
      <c r="I372" s="22">
        <v>100.43</v>
      </c>
      <c r="J372" s="59">
        <f t="shared" si="5"/>
        <v>105.10333333333334</v>
      </c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21" t="s">
        <v>59</v>
      </c>
      <c r="B373" s="22">
        <v>197</v>
      </c>
      <c r="C373" s="22" t="s">
        <v>80</v>
      </c>
      <c r="D373" s="22">
        <v>2804</v>
      </c>
      <c r="E373" s="22" t="s">
        <v>76</v>
      </c>
      <c r="F373" s="22">
        <v>664</v>
      </c>
      <c r="G373" s="22">
        <v>808.93</v>
      </c>
      <c r="H373" s="22">
        <v>828.2</v>
      </c>
      <c r="I373" s="22">
        <v>897.73</v>
      </c>
      <c r="J373" s="59">
        <f t="shared" si="5"/>
        <v>844.95333333333338</v>
      </c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21" t="s">
        <v>59</v>
      </c>
      <c r="B374" s="22">
        <v>197</v>
      </c>
      <c r="C374" s="22" t="s">
        <v>22</v>
      </c>
      <c r="D374" s="22">
        <v>2518</v>
      </c>
      <c r="E374" s="22" t="s">
        <v>76</v>
      </c>
      <c r="F374" s="22">
        <v>664</v>
      </c>
      <c r="G374" s="22">
        <v>22.03</v>
      </c>
      <c r="H374" s="22">
        <v>21.35</v>
      </c>
      <c r="I374" s="22">
        <v>20.76</v>
      </c>
      <c r="J374" s="59">
        <f t="shared" si="5"/>
        <v>21.38</v>
      </c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21" t="s">
        <v>59</v>
      </c>
      <c r="B375" s="22">
        <v>197</v>
      </c>
      <c r="C375" s="22" t="s">
        <v>81</v>
      </c>
      <c r="D375" s="22">
        <v>2533</v>
      </c>
      <c r="E375" s="22" t="s">
        <v>76</v>
      </c>
      <c r="F375" s="22">
        <v>664</v>
      </c>
      <c r="G375" s="22">
        <v>12.52</v>
      </c>
      <c r="H375" s="22">
        <v>13.47</v>
      </c>
      <c r="I375" s="22">
        <v>13.1</v>
      </c>
      <c r="J375" s="59">
        <f t="shared" si="5"/>
        <v>13.030000000000001</v>
      </c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21" t="s">
        <v>59</v>
      </c>
      <c r="B376" s="22">
        <v>197</v>
      </c>
      <c r="C376" s="22" t="s">
        <v>24</v>
      </c>
      <c r="D376" s="22">
        <v>2511</v>
      </c>
      <c r="E376" s="22" t="s">
        <v>76</v>
      </c>
      <c r="F376" s="22">
        <v>664</v>
      </c>
      <c r="G376" s="22">
        <v>123.7</v>
      </c>
      <c r="H376" s="22">
        <v>117.58</v>
      </c>
      <c r="I376" s="22">
        <v>84.21</v>
      </c>
      <c r="J376" s="59">
        <f t="shared" si="5"/>
        <v>108.49666666666667</v>
      </c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21" t="s">
        <v>60</v>
      </c>
      <c r="B377" s="22"/>
      <c r="C377" s="22" t="s">
        <v>77</v>
      </c>
      <c r="D377" s="22"/>
      <c r="E377" s="22"/>
      <c r="F377" s="22"/>
      <c r="G377" s="22">
        <v>0</v>
      </c>
      <c r="H377" s="22">
        <v>0</v>
      </c>
      <c r="I377" s="22">
        <v>0</v>
      </c>
      <c r="J377" s="59">
        <f t="shared" si="5"/>
        <v>0</v>
      </c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21" t="s">
        <v>61</v>
      </c>
      <c r="B378" s="22">
        <v>206</v>
      </c>
      <c r="C378" s="22" t="s">
        <v>7</v>
      </c>
      <c r="D378" s="22">
        <v>2615</v>
      </c>
      <c r="E378" s="22" t="s">
        <v>76</v>
      </c>
      <c r="F378" s="22">
        <v>664</v>
      </c>
      <c r="G378" s="22">
        <v>2.64</v>
      </c>
      <c r="H378" s="22">
        <v>2.6</v>
      </c>
      <c r="I378" s="22">
        <v>2.56</v>
      </c>
      <c r="J378" s="59">
        <f t="shared" si="5"/>
        <v>2.6</v>
      </c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21" t="s">
        <v>61</v>
      </c>
      <c r="B379" s="22">
        <v>206</v>
      </c>
      <c r="C379" s="22" t="s">
        <v>77</v>
      </c>
      <c r="D379" s="22">
        <v>2546</v>
      </c>
      <c r="E379" s="22" t="s">
        <v>76</v>
      </c>
      <c r="F379" s="22">
        <v>664</v>
      </c>
      <c r="G379" s="22">
        <v>7.28</v>
      </c>
      <c r="H379" s="22">
        <v>4.8</v>
      </c>
      <c r="I379" s="22">
        <v>3.8</v>
      </c>
      <c r="J379" s="59">
        <f t="shared" si="5"/>
        <v>5.293333333333333</v>
      </c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21" t="s">
        <v>61</v>
      </c>
      <c r="B380" s="22">
        <v>206</v>
      </c>
      <c r="C380" s="22" t="s">
        <v>12</v>
      </c>
      <c r="D380" s="22">
        <v>2532</v>
      </c>
      <c r="E380" s="22" t="s">
        <v>76</v>
      </c>
      <c r="F380" s="22">
        <v>664</v>
      </c>
      <c r="G380" s="22">
        <v>0.74</v>
      </c>
      <c r="H380" s="22">
        <v>0.71</v>
      </c>
      <c r="I380" s="22">
        <v>0.67</v>
      </c>
      <c r="J380" s="59">
        <f t="shared" si="5"/>
        <v>0.70666666666666667</v>
      </c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21" t="s">
        <v>61</v>
      </c>
      <c r="B381" s="22">
        <v>206</v>
      </c>
      <c r="C381" s="22" t="s">
        <v>78</v>
      </c>
      <c r="D381" s="22">
        <v>2820</v>
      </c>
      <c r="E381" s="22" t="s">
        <v>76</v>
      </c>
      <c r="F381" s="22">
        <v>664</v>
      </c>
      <c r="G381" s="22">
        <v>38.869999999999997</v>
      </c>
      <c r="H381" s="22">
        <v>38.04</v>
      </c>
      <c r="I381" s="22">
        <v>37.200000000000003</v>
      </c>
      <c r="J381" s="59">
        <f t="shared" si="5"/>
        <v>38.036666666666669</v>
      </c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21" t="s">
        <v>61</v>
      </c>
      <c r="B382" s="22">
        <v>206</v>
      </c>
      <c r="C382" s="22" t="s">
        <v>17</v>
      </c>
      <c r="D382" s="22">
        <v>2514</v>
      </c>
      <c r="E382" s="22" t="s">
        <v>76</v>
      </c>
      <c r="F382" s="22">
        <v>664</v>
      </c>
      <c r="G382" s="22">
        <v>30.76</v>
      </c>
      <c r="H382" s="22">
        <v>27.89</v>
      </c>
      <c r="I382" s="22">
        <v>21.07</v>
      </c>
      <c r="J382" s="59">
        <f t="shared" si="5"/>
        <v>26.573333333333334</v>
      </c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21" t="s">
        <v>61</v>
      </c>
      <c r="B383" s="22">
        <v>206</v>
      </c>
      <c r="C383" s="22" t="s">
        <v>18</v>
      </c>
      <c r="D383" s="22">
        <v>2517</v>
      </c>
      <c r="E383" s="22" t="s">
        <v>76</v>
      </c>
      <c r="F383" s="22">
        <v>664</v>
      </c>
      <c r="G383" s="22">
        <v>149.82</v>
      </c>
      <c r="H383" s="22">
        <v>155.56</v>
      </c>
      <c r="I383" s="22">
        <v>153.74</v>
      </c>
      <c r="J383" s="59">
        <f t="shared" si="5"/>
        <v>153.04</v>
      </c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21" t="s">
        <v>61</v>
      </c>
      <c r="B384" s="22">
        <v>206</v>
      </c>
      <c r="C384" s="22" t="s">
        <v>79</v>
      </c>
      <c r="D384" s="22">
        <v>2549</v>
      </c>
      <c r="E384" s="22" t="s">
        <v>76</v>
      </c>
      <c r="F384" s="22">
        <v>664</v>
      </c>
      <c r="G384" s="22">
        <v>54.47</v>
      </c>
      <c r="H384" s="22">
        <v>75.28</v>
      </c>
      <c r="I384" s="22">
        <v>71.95</v>
      </c>
      <c r="J384" s="59">
        <f t="shared" si="5"/>
        <v>67.233333333333334</v>
      </c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21" t="s">
        <v>61</v>
      </c>
      <c r="B385" s="22">
        <v>206</v>
      </c>
      <c r="C385" s="22" t="s">
        <v>80</v>
      </c>
      <c r="D385" s="22">
        <v>2804</v>
      </c>
      <c r="E385" s="22" t="s">
        <v>76</v>
      </c>
      <c r="F385" s="22">
        <v>664</v>
      </c>
      <c r="G385" s="22">
        <v>23.2</v>
      </c>
      <c r="H385" s="22">
        <v>33.25</v>
      </c>
      <c r="I385" s="22">
        <v>17.63</v>
      </c>
      <c r="J385" s="59">
        <f t="shared" si="5"/>
        <v>24.693333333333332</v>
      </c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21" t="s">
        <v>61</v>
      </c>
      <c r="B386" s="22">
        <v>206</v>
      </c>
      <c r="C386" s="22" t="s">
        <v>22</v>
      </c>
      <c r="D386" s="22">
        <v>2518</v>
      </c>
      <c r="E386" s="22" t="s">
        <v>76</v>
      </c>
      <c r="F386" s="22">
        <v>664</v>
      </c>
      <c r="G386" s="22">
        <v>577.22</v>
      </c>
      <c r="H386" s="22">
        <v>590.84</v>
      </c>
      <c r="I386" s="22">
        <v>611.75</v>
      </c>
      <c r="J386" s="59">
        <f t="shared" si="5"/>
        <v>593.27</v>
      </c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21" t="s">
        <v>61</v>
      </c>
      <c r="B387" s="22">
        <v>206</v>
      </c>
      <c r="C387" s="22" t="s">
        <v>81</v>
      </c>
      <c r="D387" s="22">
        <v>2533</v>
      </c>
      <c r="E387" s="22" t="s">
        <v>76</v>
      </c>
      <c r="F387" s="22">
        <v>664</v>
      </c>
      <c r="G387" s="22">
        <v>0.52</v>
      </c>
      <c r="H387" s="22">
        <v>0.5</v>
      </c>
      <c r="I387" s="22">
        <v>0.49</v>
      </c>
      <c r="J387" s="59">
        <f t="shared" si="5"/>
        <v>0.5033333333333333</v>
      </c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21" t="s">
        <v>61</v>
      </c>
      <c r="B388" s="22">
        <v>206</v>
      </c>
      <c r="C388" s="22" t="s">
        <v>24</v>
      </c>
      <c r="D388" s="22">
        <v>2511</v>
      </c>
      <c r="E388" s="22" t="s">
        <v>76</v>
      </c>
      <c r="F388" s="22">
        <v>664</v>
      </c>
      <c r="G388" s="22">
        <v>309.16000000000003</v>
      </c>
      <c r="H388" s="22">
        <v>333.41</v>
      </c>
      <c r="I388" s="22">
        <v>351.01</v>
      </c>
      <c r="J388" s="59">
        <f t="shared" ref="J388:J451" si="6">AVERAGE(G388:I388)</f>
        <v>331.19333333333333</v>
      </c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21" t="s">
        <v>61</v>
      </c>
      <c r="B389" s="22">
        <v>206</v>
      </c>
      <c r="C389" s="22" t="s">
        <v>25</v>
      </c>
      <c r="D389" s="22">
        <v>2535</v>
      </c>
      <c r="E389" s="22" t="s">
        <v>76</v>
      </c>
      <c r="F389" s="22">
        <v>664</v>
      </c>
      <c r="G389" s="22">
        <v>8.7899999999999991</v>
      </c>
      <c r="H389" s="22">
        <v>8.5399999999999991</v>
      </c>
      <c r="I389" s="22">
        <v>8.36</v>
      </c>
      <c r="J389" s="59">
        <f t="shared" si="6"/>
        <v>8.5633333333333326</v>
      </c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21" t="s">
        <v>62</v>
      </c>
      <c r="B390" s="22">
        <v>209</v>
      </c>
      <c r="C390" s="22" t="s">
        <v>7</v>
      </c>
      <c r="D390" s="22">
        <v>2615</v>
      </c>
      <c r="E390" s="22" t="s">
        <v>76</v>
      </c>
      <c r="F390" s="22">
        <v>664</v>
      </c>
      <c r="G390" s="22">
        <v>5.75</v>
      </c>
      <c r="H390" s="22">
        <v>1.1200000000000001</v>
      </c>
      <c r="I390" s="22">
        <v>0</v>
      </c>
      <c r="J390" s="59">
        <f t="shared" si="6"/>
        <v>2.29</v>
      </c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21" t="s">
        <v>62</v>
      </c>
      <c r="B391" s="22">
        <v>209</v>
      </c>
      <c r="C391" s="22" t="s">
        <v>77</v>
      </c>
      <c r="D391" s="22">
        <v>2546</v>
      </c>
      <c r="E391" s="22" t="s">
        <v>76</v>
      </c>
      <c r="F391" s="22">
        <v>664</v>
      </c>
      <c r="G391" s="22">
        <v>49.26</v>
      </c>
      <c r="H391" s="22">
        <v>27.13</v>
      </c>
      <c r="I391" s="22">
        <v>26.55</v>
      </c>
      <c r="J391" s="59">
        <f t="shared" si="6"/>
        <v>34.313333333333333</v>
      </c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21" t="s">
        <v>62</v>
      </c>
      <c r="B392" s="22">
        <v>209</v>
      </c>
      <c r="C392" s="22" t="s">
        <v>12</v>
      </c>
      <c r="D392" s="22">
        <v>2532</v>
      </c>
      <c r="E392" s="22" t="s">
        <v>76</v>
      </c>
      <c r="F392" s="22">
        <v>664</v>
      </c>
      <c r="G392" s="22">
        <v>0.12</v>
      </c>
      <c r="H392" s="22">
        <v>0</v>
      </c>
      <c r="I392" s="22">
        <v>0</v>
      </c>
      <c r="J392" s="59">
        <f t="shared" si="6"/>
        <v>0.04</v>
      </c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21" t="s">
        <v>62</v>
      </c>
      <c r="B393" s="22">
        <v>209</v>
      </c>
      <c r="C393" s="22" t="s">
        <v>78</v>
      </c>
      <c r="D393" s="22">
        <v>2820</v>
      </c>
      <c r="E393" s="22" t="s">
        <v>76</v>
      </c>
      <c r="F393" s="22">
        <v>664</v>
      </c>
      <c r="G393" s="22">
        <v>33.380000000000003</v>
      </c>
      <c r="H393" s="22">
        <v>36.83</v>
      </c>
      <c r="I393" s="22">
        <v>53.24</v>
      </c>
      <c r="J393" s="59">
        <f t="shared" si="6"/>
        <v>41.150000000000006</v>
      </c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21" t="s">
        <v>62</v>
      </c>
      <c r="B394" s="22">
        <v>209</v>
      </c>
      <c r="C394" s="22" t="s">
        <v>17</v>
      </c>
      <c r="D394" s="22">
        <v>2514</v>
      </c>
      <c r="E394" s="22" t="s">
        <v>76</v>
      </c>
      <c r="F394" s="22">
        <v>664</v>
      </c>
      <c r="G394" s="22">
        <v>579.85</v>
      </c>
      <c r="H394" s="22">
        <v>579.71</v>
      </c>
      <c r="I394" s="22">
        <v>550.64</v>
      </c>
      <c r="J394" s="59">
        <f t="shared" si="6"/>
        <v>570.06666666666661</v>
      </c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21" t="s">
        <v>62</v>
      </c>
      <c r="B395" s="22">
        <v>209</v>
      </c>
      <c r="C395" s="22" t="s">
        <v>79</v>
      </c>
      <c r="D395" s="22">
        <v>2549</v>
      </c>
      <c r="E395" s="22" t="s">
        <v>76</v>
      </c>
      <c r="F395" s="22">
        <v>664</v>
      </c>
      <c r="G395" s="22">
        <v>20.059999999999999</v>
      </c>
      <c r="H395" s="22">
        <v>15.32</v>
      </c>
      <c r="I395" s="22">
        <v>19.45</v>
      </c>
      <c r="J395" s="59">
        <f t="shared" si="6"/>
        <v>18.276666666666667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21" t="s">
        <v>62</v>
      </c>
      <c r="B396" s="22">
        <v>209</v>
      </c>
      <c r="C396" s="22" t="s">
        <v>80</v>
      </c>
      <c r="D396" s="22">
        <v>2804</v>
      </c>
      <c r="E396" s="22" t="s">
        <v>76</v>
      </c>
      <c r="F396" s="22">
        <v>664</v>
      </c>
      <c r="G396" s="22">
        <v>172.14</v>
      </c>
      <c r="H396" s="22">
        <v>204.01</v>
      </c>
      <c r="I396" s="22">
        <v>203.7</v>
      </c>
      <c r="J396" s="59">
        <f t="shared" si="6"/>
        <v>193.2833333333333</v>
      </c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21" t="s">
        <v>62</v>
      </c>
      <c r="B397" s="22">
        <v>209</v>
      </c>
      <c r="C397" s="22" t="s">
        <v>22</v>
      </c>
      <c r="D397" s="22">
        <v>2518</v>
      </c>
      <c r="E397" s="22" t="s">
        <v>76</v>
      </c>
      <c r="F397" s="22">
        <v>664</v>
      </c>
      <c r="G397" s="22">
        <v>5.6</v>
      </c>
      <c r="H397" s="22">
        <v>12.12</v>
      </c>
      <c r="I397" s="22">
        <v>17.32</v>
      </c>
      <c r="J397" s="59">
        <f t="shared" si="6"/>
        <v>11.68</v>
      </c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21" t="s">
        <v>62</v>
      </c>
      <c r="B398" s="22">
        <v>209</v>
      </c>
      <c r="C398" s="22" t="s">
        <v>81</v>
      </c>
      <c r="D398" s="22">
        <v>2533</v>
      </c>
      <c r="E398" s="22" t="s">
        <v>76</v>
      </c>
      <c r="F398" s="22">
        <v>664</v>
      </c>
      <c r="G398" s="22">
        <v>5.48</v>
      </c>
      <c r="H398" s="22">
        <v>4.78</v>
      </c>
      <c r="I398" s="22">
        <v>4.7</v>
      </c>
      <c r="J398" s="59">
        <f t="shared" si="6"/>
        <v>4.9866666666666672</v>
      </c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21" t="s">
        <v>62</v>
      </c>
      <c r="B399" s="22">
        <v>209</v>
      </c>
      <c r="C399" s="22" t="s">
        <v>24</v>
      </c>
      <c r="D399" s="22">
        <v>2511</v>
      </c>
      <c r="E399" s="22" t="s">
        <v>76</v>
      </c>
      <c r="F399" s="22">
        <v>664</v>
      </c>
      <c r="G399" s="22">
        <v>381.46</v>
      </c>
      <c r="H399" s="22">
        <v>312.26</v>
      </c>
      <c r="I399" s="22">
        <v>389.71</v>
      </c>
      <c r="J399" s="59">
        <f t="shared" si="6"/>
        <v>361.14333333333337</v>
      </c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21" t="s">
        <v>63</v>
      </c>
      <c r="B400" s="22">
        <v>217</v>
      </c>
      <c r="C400" s="22" t="s">
        <v>7</v>
      </c>
      <c r="D400" s="22">
        <v>2615</v>
      </c>
      <c r="E400" s="22" t="s">
        <v>76</v>
      </c>
      <c r="F400" s="22">
        <v>664</v>
      </c>
      <c r="G400" s="22">
        <v>4.0599999999999996</v>
      </c>
      <c r="H400" s="22">
        <v>3.96</v>
      </c>
      <c r="I400" s="22">
        <v>3.97</v>
      </c>
      <c r="J400" s="59">
        <f t="shared" si="6"/>
        <v>3.9966666666666666</v>
      </c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21" t="s">
        <v>63</v>
      </c>
      <c r="B401" s="22">
        <v>217</v>
      </c>
      <c r="C401" s="22" t="s">
        <v>77</v>
      </c>
      <c r="D401" s="22">
        <v>2546</v>
      </c>
      <c r="E401" s="22" t="s">
        <v>76</v>
      </c>
      <c r="F401" s="22">
        <v>664</v>
      </c>
      <c r="G401" s="22">
        <v>88.78</v>
      </c>
      <c r="H401" s="22">
        <v>67.16</v>
      </c>
      <c r="I401" s="22">
        <v>78.48</v>
      </c>
      <c r="J401" s="59">
        <f t="shared" si="6"/>
        <v>78.14</v>
      </c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21" t="s">
        <v>63</v>
      </c>
      <c r="B402" s="22">
        <v>217</v>
      </c>
      <c r="C402" s="22" t="s">
        <v>12</v>
      </c>
      <c r="D402" s="22">
        <v>2532</v>
      </c>
      <c r="E402" s="22" t="s">
        <v>76</v>
      </c>
      <c r="F402" s="22">
        <v>664</v>
      </c>
      <c r="G402" s="22">
        <v>315.49</v>
      </c>
      <c r="H402" s="22">
        <v>319.8</v>
      </c>
      <c r="I402" s="22">
        <v>314.38</v>
      </c>
      <c r="J402" s="59">
        <f t="shared" si="6"/>
        <v>316.55666666666667</v>
      </c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21" t="s">
        <v>63</v>
      </c>
      <c r="B403" s="22">
        <v>217</v>
      </c>
      <c r="C403" s="22" t="s">
        <v>78</v>
      </c>
      <c r="D403" s="22">
        <v>2820</v>
      </c>
      <c r="E403" s="22" t="s">
        <v>76</v>
      </c>
      <c r="F403" s="22">
        <v>664</v>
      </c>
      <c r="G403" s="22">
        <v>41.8</v>
      </c>
      <c r="H403" s="22">
        <v>49.91</v>
      </c>
      <c r="I403" s="22">
        <v>41.34</v>
      </c>
      <c r="J403" s="59">
        <f t="shared" si="6"/>
        <v>44.35</v>
      </c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21" t="s">
        <v>63</v>
      </c>
      <c r="B404" s="22">
        <v>217</v>
      </c>
      <c r="C404" s="22" t="s">
        <v>17</v>
      </c>
      <c r="D404" s="22">
        <v>2514</v>
      </c>
      <c r="E404" s="22" t="s">
        <v>76</v>
      </c>
      <c r="F404" s="22">
        <v>664</v>
      </c>
      <c r="G404" s="22">
        <v>480.51</v>
      </c>
      <c r="H404" s="22">
        <v>508.88</v>
      </c>
      <c r="I404" s="22">
        <v>532.79</v>
      </c>
      <c r="J404" s="59">
        <f t="shared" si="6"/>
        <v>507.39333333333326</v>
      </c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21" t="s">
        <v>63</v>
      </c>
      <c r="B405" s="22">
        <v>217</v>
      </c>
      <c r="C405" s="22" t="s">
        <v>18</v>
      </c>
      <c r="D405" s="22">
        <v>2517</v>
      </c>
      <c r="E405" s="22" t="s">
        <v>76</v>
      </c>
      <c r="F405" s="22">
        <v>664</v>
      </c>
      <c r="G405" s="22">
        <v>46.41</v>
      </c>
      <c r="H405" s="22">
        <v>47</v>
      </c>
      <c r="I405" s="22">
        <v>47.54</v>
      </c>
      <c r="J405" s="59">
        <f t="shared" si="6"/>
        <v>46.983333333333327</v>
      </c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21" t="s">
        <v>63</v>
      </c>
      <c r="B406" s="22">
        <v>217</v>
      </c>
      <c r="C406" s="22" t="s">
        <v>79</v>
      </c>
      <c r="D406" s="22">
        <v>2549</v>
      </c>
      <c r="E406" s="22" t="s">
        <v>76</v>
      </c>
      <c r="F406" s="22">
        <v>664</v>
      </c>
      <c r="G406" s="22">
        <v>3.81</v>
      </c>
      <c r="H406" s="22">
        <v>2.34</v>
      </c>
      <c r="I406" s="22">
        <v>4.88</v>
      </c>
      <c r="J406" s="59">
        <f t="shared" si="6"/>
        <v>3.6766666666666672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21" t="s">
        <v>63</v>
      </c>
      <c r="B407" s="22">
        <v>217</v>
      </c>
      <c r="C407" s="22" t="s">
        <v>80</v>
      </c>
      <c r="D407" s="22">
        <v>2804</v>
      </c>
      <c r="E407" s="22" t="s">
        <v>76</v>
      </c>
      <c r="F407" s="22">
        <v>664</v>
      </c>
      <c r="G407" s="22">
        <v>232.89</v>
      </c>
      <c r="H407" s="22">
        <v>193.08</v>
      </c>
      <c r="I407" s="22">
        <v>197.88</v>
      </c>
      <c r="J407" s="59">
        <f t="shared" si="6"/>
        <v>207.95000000000002</v>
      </c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21" t="s">
        <v>63</v>
      </c>
      <c r="B408" s="22">
        <v>217</v>
      </c>
      <c r="C408" s="22" t="s">
        <v>22</v>
      </c>
      <c r="D408" s="22">
        <v>2518</v>
      </c>
      <c r="E408" s="22" t="s">
        <v>76</v>
      </c>
      <c r="F408" s="22">
        <v>664</v>
      </c>
      <c r="G408" s="22">
        <v>179.93</v>
      </c>
      <c r="H408" s="22">
        <v>191.83</v>
      </c>
      <c r="I408" s="22">
        <v>175.46</v>
      </c>
      <c r="J408" s="59">
        <f t="shared" si="6"/>
        <v>182.40666666666667</v>
      </c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21" t="s">
        <v>63</v>
      </c>
      <c r="B409" s="22">
        <v>217</v>
      </c>
      <c r="C409" s="22" t="s">
        <v>81</v>
      </c>
      <c r="D409" s="22">
        <v>2533</v>
      </c>
      <c r="E409" s="22" t="s">
        <v>76</v>
      </c>
      <c r="F409" s="22">
        <v>664</v>
      </c>
      <c r="G409" s="22">
        <v>0.82</v>
      </c>
      <c r="H409" s="22">
        <v>0.75</v>
      </c>
      <c r="I409" s="22">
        <v>1.17</v>
      </c>
      <c r="J409" s="59">
        <f t="shared" si="6"/>
        <v>0.91333333333333322</v>
      </c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21" t="s">
        <v>63</v>
      </c>
      <c r="B410" s="22">
        <v>217</v>
      </c>
      <c r="C410" s="22" t="s">
        <v>24</v>
      </c>
      <c r="D410" s="22">
        <v>2511</v>
      </c>
      <c r="E410" s="22" t="s">
        <v>76</v>
      </c>
      <c r="F410" s="22">
        <v>664</v>
      </c>
      <c r="G410" s="22">
        <v>93.14</v>
      </c>
      <c r="H410" s="22">
        <v>113.1</v>
      </c>
      <c r="I410" s="22">
        <v>82.94</v>
      </c>
      <c r="J410" s="59">
        <f t="shared" si="6"/>
        <v>96.393333333333331</v>
      </c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21" t="s">
        <v>63</v>
      </c>
      <c r="B411" s="22">
        <v>217</v>
      </c>
      <c r="C411" s="22" t="s">
        <v>25</v>
      </c>
      <c r="D411" s="22">
        <v>2535</v>
      </c>
      <c r="E411" s="22" t="s">
        <v>76</v>
      </c>
      <c r="F411" s="22">
        <v>664</v>
      </c>
      <c r="G411" s="22">
        <v>199.98</v>
      </c>
      <c r="H411" s="22">
        <v>209.29</v>
      </c>
      <c r="I411" s="22">
        <v>212.41</v>
      </c>
      <c r="J411" s="59">
        <f t="shared" si="6"/>
        <v>207.22666666666666</v>
      </c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21" t="s">
        <v>64</v>
      </c>
      <c r="B412" s="22">
        <v>226</v>
      </c>
      <c r="C412" s="22" t="s">
        <v>7</v>
      </c>
      <c r="D412" s="22">
        <v>2615</v>
      </c>
      <c r="E412" s="22" t="s">
        <v>76</v>
      </c>
      <c r="F412" s="22">
        <v>664</v>
      </c>
      <c r="G412" s="22">
        <v>29.82</v>
      </c>
      <c r="H412" s="22">
        <v>28.95</v>
      </c>
      <c r="I412" s="22">
        <v>27.99</v>
      </c>
      <c r="J412" s="59">
        <f t="shared" si="6"/>
        <v>28.919999999999998</v>
      </c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21" t="s">
        <v>64</v>
      </c>
      <c r="B413" s="22">
        <v>226</v>
      </c>
      <c r="C413" s="22" t="s">
        <v>77</v>
      </c>
      <c r="D413" s="22">
        <v>2546</v>
      </c>
      <c r="E413" s="22" t="s">
        <v>76</v>
      </c>
      <c r="F413" s="22">
        <v>664</v>
      </c>
      <c r="G413" s="22">
        <v>127.86</v>
      </c>
      <c r="H413" s="22">
        <v>104.69</v>
      </c>
      <c r="I413" s="22">
        <v>108.84</v>
      </c>
      <c r="J413" s="59">
        <f t="shared" si="6"/>
        <v>113.79666666666667</v>
      </c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21" t="s">
        <v>64</v>
      </c>
      <c r="B414" s="22">
        <v>226</v>
      </c>
      <c r="C414" s="22" t="s">
        <v>12</v>
      </c>
      <c r="D414" s="22">
        <v>2532</v>
      </c>
      <c r="E414" s="22" t="s">
        <v>76</v>
      </c>
      <c r="F414" s="22">
        <v>664</v>
      </c>
      <c r="G414" s="22">
        <v>288.83999999999997</v>
      </c>
      <c r="H414" s="22">
        <v>290.20999999999998</v>
      </c>
      <c r="I414" s="22">
        <v>285.13</v>
      </c>
      <c r="J414" s="59">
        <f t="shared" si="6"/>
        <v>288.06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21" t="s">
        <v>64</v>
      </c>
      <c r="B415" s="22">
        <v>226</v>
      </c>
      <c r="C415" s="22" t="s">
        <v>78</v>
      </c>
      <c r="D415" s="22">
        <v>2820</v>
      </c>
      <c r="E415" s="22" t="s">
        <v>76</v>
      </c>
      <c r="F415" s="22">
        <v>664</v>
      </c>
      <c r="G415" s="22">
        <v>40.43</v>
      </c>
      <c r="H415" s="22">
        <v>37.619999999999997</v>
      </c>
      <c r="I415" s="22">
        <v>39.200000000000003</v>
      </c>
      <c r="J415" s="59">
        <f t="shared" si="6"/>
        <v>39.083333333333336</v>
      </c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21" t="s">
        <v>64</v>
      </c>
      <c r="B416" s="22">
        <v>226</v>
      </c>
      <c r="C416" s="22" t="s">
        <v>17</v>
      </c>
      <c r="D416" s="22">
        <v>2514</v>
      </c>
      <c r="E416" s="22" t="s">
        <v>76</v>
      </c>
      <c r="F416" s="22">
        <v>664</v>
      </c>
      <c r="G416" s="22">
        <v>220.5</v>
      </c>
      <c r="H416" s="22">
        <v>210.59</v>
      </c>
      <c r="I416" s="22">
        <v>204.57</v>
      </c>
      <c r="J416" s="59">
        <f t="shared" si="6"/>
        <v>211.88666666666668</v>
      </c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21" t="s">
        <v>64</v>
      </c>
      <c r="B417" s="22">
        <v>226</v>
      </c>
      <c r="C417" s="22" t="s">
        <v>18</v>
      </c>
      <c r="D417" s="22">
        <v>2517</v>
      </c>
      <c r="E417" s="22" t="s">
        <v>76</v>
      </c>
      <c r="F417" s="22">
        <v>664</v>
      </c>
      <c r="G417" s="22">
        <v>119.27</v>
      </c>
      <c r="H417" s="22">
        <v>117.64</v>
      </c>
      <c r="I417" s="22">
        <v>121.63</v>
      </c>
      <c r="J417" s="59">
        <f t="shared" si="6"/>
        <v>119.51333333333332</v>
      </c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21" t="s">
        <v>64</v>
      </c>
      <c r="B418" s="22">
        <v>226</v>
      </c>
      <c r="C418" s="22" t="s">
        <v>20</v>
      </c>
      <c r="D418" s="22">
        <v>2616</v>
      </c>
      <c r="E418" s="22" t="s">
        <v>76</v>
      </c>
      <c r="F418" s="22">
        <v>664</v>
      </c>
      <c r="G418" s="22">
        <v>350.45</v>
      </c>
      <c r="H418" s="22">
        <v>351.93</v>
      </c>
      <c r="I418" s="22">
        <v>348.35</v>
      </c>
      <c r="J418" s="59">
        <f t="shared" si="6"/>
        <v>350.24333333333334</v>
      </c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21" t="s">
        <v>64</v>
      </c>
      <c r="B419" s="22">
        <v>226</v>
      </c>
      <c r="C419" s="22" t="s">
        <v>79</v>
      </c>
      <c r="D419" s="22">
        <v>2549</v>
      </c>
      <c r="E419" s="22" t="s">
        <v>76</v>
      </c>
      <c r="F419" s="22">
        <v>664</v>
      </c>
      <c r="G419" s="22">
        <v>47.3</v>
      </c>
      <c r="H419" s="22">
        <v>47.5</v>
      </c>
      <c r="I419" s="22">
        <v>46.81</v>
      </c>
      <c r="J419" s="59">
        <f t="shared" si="6"/>
        <v>47.20333333333334</v>
      </c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21" t="s">
        <v>64</v>
      </c>
      <c r="B420" s="22">
        <v>226</v>
      </c>
      <c r="C420" s="22" t="s">
        <v>80</v>
      </c>
      <c r="D420" s="22">
        <v>2804</v>
      </c>
      <c r="E420" s="22" t="s">
        <v>76</v>
      </c>
      <c r="F420" s="22">
        <v>664</v>
      </c>
      <c r="G420" s="22">
        <v>48.49</v>
      </c>
      <c r="H420" s="22">
        <v>41.22</v>
      </c>
      <c r="I420" s="22">
        <v>45.94</v>
      </c>
      <c r="J420" s="59">
        <f t="shared" si="6"/>
        <v>45.216666666666669</v>
      </c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21" t="s">
        <v>64</v>
      </c>
      <c r="B421" s="22">
        <v>226</v>
      </c>
      <c r="C421" s="22" t="s">
        <v>22</v>
      </c>
      <c r="D421" s="22">
        <v>2518</v>
      </c>
      <c r="E421" s="22" t="s">
        <v>76</v>
      </c>
      <c r="F421" s="22">
        <v>664</v>
      </c>
      <c r="G421" s="22">
        <v>49.68</v>
      </c>
      <c r="H421" s="22">
        <v>49.85</v>
      </c>
      <c r="I421" s="22">
        <v>47.61</v>
      </c>
      <c r="J421" s="59">
        <f t="shared" si="6"/>
        <v>49.04666666666666</v>
      </c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21" t="s">
        <v>64</v>
      </c>
      <c r="B422" s="22">
        <v>226</v>
      </c>
      <c r="C422" s="22" t="s">
        <v>81</v>
      </c>
      <c r="D422" s="22">
        <v>2533</v>
      </c>
      <c r="E422" s="22" t="s">
        <v>76</v>
      </c>
      <c r="F422" s="22">
        <v>664</v>
      </c>
      <c r="G422" s="22">
        <v>202.84</v>
      </c>
      <c r="H422" s="22">
        <v>198.14</v>
      </c>
      <c r="I422" s="22">
        <v>189.86</v>
      </c>
      <c r="J422" s="59">
        <f t="shared" si="6"/>
        <v>196.94666666666669</v>
      </c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21" t="s">
        <v>64</v>
      </c>
      <c r="B423" s="22">
        <v>226</v>
      </c>
      <c r="C423" s="22" t="s">
        <v>24</v>
      </c>
      <c r="D423" s="22">
        <v>2511</v>
      </c>
      <c r="E423" s="22" t="s">
        <v>76</v>
      </c>
      <c r="F423" s="22">
        <v>664</v>
      </c>
      <c r="G423" s="22">
        <v>96.37</v>
      </c>
      <c r="H423" s="22">
        <v>97.57</v>
      </c>
      <c r="I423" s="22">
        <v>78.84</v>
      </c>
      <c r="J423" s="59">
        <f t="shared" si="6"/>
        <v>90.926666666666662</v>
      </c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9">
      <c r="A424" s="21" t="s">
        <v>65</v>
      </c>
      <c r="B424" s="22">
        <v>215</v>
      </c>
      <c r="C424" s="22" t="s">
        <v>7</v>
      </c>
      <c r="D424" s="22">
        <v>2615</v>
      </c>
      <c r="E424" s="22" t="s">
        <v>76</v>
      </c>
      <c r="F424" s="22">
        <v>664</v>
      </c>
      <c r="G424" s="22">
        <v>50.85</v>
      </c>
      <c r="H424" s="22">
        <v>93.42</v>
      </c>
      <c r="I424" s="22">
        <v>90.6</v>
      </c>
      <c r="J424" s="59">
        <f t="shared" si="6"/>
        <v>78.290000000000006</v>
      </c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9">
      <c r="A425" s="21" t="s">
        <v>65</v>
      </c>
      <c r="B425" s="22">
        <v>215</v>
      </c>
      <c r="C425" s="22" t="s">
        <v>77</v>
      </c>
      <c r="D425" s="22">
        <v>2546</v>
      </c>
      <c r="E425" s="22" t="s">
        <v>76</v>
      </c>
      <c r="F425" s="22">
        <v>664</v>
      </c>
      <c r="G425" s="22">
        <v>102.66</v>
      </c>
      <c r="H425" s="22">
        <v>109.24</v>
      </c>
      <c r="I425" s="22">
        <v>90.86</v>
      </c>
      <c r="J425" s="59">
        <f t="shared" si="6"/>
        <v>100.92</v>
      </c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9">
      <c r="A426" s="21" t="s">
        <v>65</v>
      </c>
      <c r="B426" s="22">
        <v>215</v>
      </c>
      <c r="C426" s="22" t="s">
        <v>12</v>
      </c>
      <c r="D426" s="22">
        <v>2532</v>
      </c>
      <c r="E426" s="22" t="s">
        <v>76</v>
      </c>
      <c r="F426" s="22">
        <v>664</v>
      </c>
      <c r="G426" s="22">
        <v>216.06</v>
      </c>
      <c r="H426" s="22">
        <v>215.69</v>
      </c>
      <c r="I426" s="22">
        <v>234.89</v>
      </c>
      <c r="J426" s="59">
        <f t="shared" si="6"/>
        <v>222.21333333333334</v>
      </c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9">
      <c r="A427" s="21" t="s">
        <v>65</v>
      </c>
      <c r="B427" s="22">
        <v>215</v>
      </c>
      <c r="C427" s="22" t="s">
        <v>78</v>
      </c>
      <c r="D427" s="22">
        <v>2820</v>
      </c>
      <c r="E427" s="22" t="s">
        <v>76</v>
      </c>
      <c r="F427" s="22">
        <v>664</v>
      </c>
      <c r="G427" s="22">
        <v>33.5</v>
      </c>
      <c r="H427" s="22">
        <v>32.840000000000003</v>
      </c>
      <c r="I427" s="22">
        <v>33.729999999999997</v>
      </c>
      <c r="J427" s="59">
        <f t="shared" si="6"/>
        <v>33.356666666666662</v>
      </c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9">
      <c r="A428" s="21" t="s">
        <v>65</v>
      </c>
      <c r="B428" s="22">
        <v>215</v>
      </c>
      <c r="C428" s="22" t="s">
        <v>17</v>
      </c>
      <c r="D428" s="22">
        <v>2514</v>
      </c>
      <c r="E428" s="22" t="s">
        <v>76</v>
      </c>
      <c r="F428" s="22">
        <v>664</v>
      </c>
      <c r="G428" s="22">
        <v>519.02</v>
      </c>
      <c r="H428" s="22">
        <v>524.30999999999995</v>
      </c>
      <c r="I428" s="22">
        <v>522.39</v>
      </c>
      <c r="J428" s="59">
        <f t="shared" si="6"/>
        <v>521.90666666666664</v>
      </c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9">
      <c r="A429" s="21" t="s">
        <v>65</v>
      </c>
      <c r="B429" s="22">
        <v>215</v>
      </c>
      <c r="C429" s="22" t="s">
        <v>18</v>
      </c>
      <c r="D429" s="22">
        <v>2517</v>
      </c>
      <c r="E429" s="22" t="s">
        <v>76</v>
      </c>
      <c r="F429" s="22">
        <v>664</v>
      </c>
      <c r="G429" s="22">
        <v>20.88</v>
      </c>
      <c r="H429" s="22">
        <v>21.34</v>
      </c>
      <c r="I429" s="22">
        <v>19.829999999999998</v>
      </c>
      <c r="J429" s="59">
        <f t="shared" si="6"/>
        <v>20.683333333333334</v>
      </c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9">
      <c r="A430" s="21" t="s">
        <v>65</v>
      </c>
      <c r="B430" s="22">
        <v>215</v>
      </c>
      <c r="C430" s="22" t="s">
        <v>20</v>
      </c>
      <c r="D430" s="22">
        <v>2616</v>
      </c>
      <c r="E430" s="22" t="s">
        <v>76</v>
      </c>
      <c r="F430" s="22">
        <v>664</v>
      </c>
      <c r="G430" s="22">
        <v>27.38</v>
      </c>
      <c r="H430" s="22">
        <v>26.62</v>
      </c>
      <c r="I430" s="22">
        <v>25.88</v>
      </c>
      <c r="J430" s="59">
        <f t="shared" si="6"/>
        <v>26.626666666666665</v>
      </c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9">
      <c r="A431" s="21" t="s">
        <v>65</v>
      </c>
      <c r="B431" s="22">
        <v>215</v>
      </c>
      <c r="C431" s="22" t="s">
        <v>79</v>
      </c>
      <c r="D431" s="22">
        <v>2549</v>
      </c>
      <c r="E431" s="22" t="s">
        <v>76</v>
      </c>
      <c r="F431" s="22">
        <v>664</v>
      </c>
      <c r="G431" s="22">
        <v>35.76</v>
      </c>
      <c r="H431" s="22">
        <v>42</v>
      </c>
      <c r="I431" s="22">
        <v>30.51</v>
      </c>
      <c r="J431" s="59">
        <f t="shared" si="6"/>
        <v>36.089999999999996</v>
      </c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9">
      <c r="A432" s="21" t="s">
        <v>65</v>
      </c>
      <c r="B432" s="22">
        <v>215</v>
      </c>
      <c r="C432" s="22" t="s">
        <v>80</v>
      </c>
      <c r="D432" s="22">
        <v>2804</v>
      </c>
      <c r="E432" s="22" t="s">
        <v>76</v>
      </c>
      <c r="F432" s="22">
        <v>664</v>
      </c>
      <c r="G432" s="22">
        <v>207.01</v>
      </c>
      <c r="H432" s="22">
        <v>211.1</v>
      </c>
      <c r="I432" s="22">
        <v>194.39</v>
      </c>
      <c r="J432" s="59">
        <f t="shared" si="6"/>
        <v>204.16666666666666</v>
      </c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9">
      <c r="A433" s="21" t="s">
        <v>65</v>
      </c>
      <c r="B433" s="22">
        <v>215</v>
      </c>
      <c r="C433" s="22" t="s">
        <v>22</v>
      </c>
      <c r="D433" s="22">
        <v>2518</v>
      </c>
      <c r="E433" s="22" t="s">
        <v>76</v>
      </c>
      <c r="F433" s="22">
        <v>664</v>
      </c>
      <c r="G433" s="22">
        <v>65.45</v>
      </c>
      <c r="H433" s="22">
        <v>62.28</v>
      </c>
      <c r="I433" s="22">
        <v>84.67</v>
      </c>
      <c r="J433" s="59">
        <f t="shared" si="6"/>
        <v>70.8</v>
      </c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9">
      <c r="A434" s="21" t="s">
        <v>65</v>
      </c>
      <c r="B434" s="22">
        <v>215</v>
      </c>
      <c r="C434" s="22" t="s">
        <v>81</v>
      </c>
      <c r="D434" s="22">
        <v>2533</v>
      </c>
      <c r="E434" s="22" t="s">
        <v>76</v>
      </c>
      <c r="F434" s="22">
        <v>664</v>
      </c>
      <c r="G434" s="22">
        <v>90.63</v>
      </c>
      <c r="H434" s="22">
        <v>86.97</v>
      </c>
      <c r="I434" s="22">
        <v>80.03</v>
      </c>
      <c r="J434" s="59">
        <f t="shared" si="6"/>
        <v>85.876666666666665</v>
      </c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9">
      <c r="A435" s="21" t="s">
        <v>65</v>
      </c>
      <c r="B435" s="22">
        <v>215</v>
      </c>
      <c r="C435" s="22" t="s">
        <v>24</v>
      </c>
      <c r="D435" s="22">
        <v>2511</v>
      </c>
      <c r="E435" s="22" t="s">
        <v>76</v>
      </c>
      <c r="F435" s="22">
        <v>664</v>
      </c>
      <c r="G435" s="22">
        <v>108.91</v>
      </c>
      <c r="H435" s="22">
        <v>111.69</v>
      </c>
      <c r="I435" s="22">
        <v>123.34</v>
      </c>
      <c r="J435" s="59">
        <f t="shared" si="6"/>
        <v>114.64666666666666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9">
      <c r="A436" s="21" t="s">
        <v>65</v>
      </c>
      <c r="B436" s="22">
        <v>215</v>
      </c>
      <c r="C436" s="22" t="s">
        <v>25</v>
      </c>
      <c r="D436" s="22">
        <v>2535</v>
      </c>
      <c r="E436" s="22" t="s">
        <v>76</v>
      </c>
      <c r="F436" s="22">
        <v>664</v>
      </c>
      <c r="G436" s="22">
        <v>0.53</v>
      </c>
      <c r="H436" s="22">
        <v>0.53</v>
      </c>
      <c r="I436" s="22">
        <v>0.54</v>
      </c>
      <c r="J436" s="59">
        <f t="shared" si="6"/>
        <v>0.53333333333333333</v>
      </c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21" t="s">
        <v>66</v>
      </c>
      <c r="B437" s="22">
        <v>251</v>
      </c>
      <c r="C437" s="22" t="s">
        <v>7</v>
      </c>
      <c r="D437" s="22">
        <v>2615</v>
      </c>
      <c r="E437" s="22" t="s">
        <v>76</v>
      </c>
      <c r="F437" s="22">
        <v>664</v>
      </c>
      <c r="G437" s="22">
        <v>0.21</v>
      </c>
      <c r="H437" s="22">
        <v>1.0900000000000001</v>
      </c>
      <c r="I437" s="22">
        <v>0.56000000000000005</v>
      </c>
      <c r="J437" s="59">
        <f t="shared" si="6"/>
        <v>0.62</v>
      </c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21" t="s">
        <v>66</v>
      </c>
      <c r="B438" s="22">
        <v>251</v>
      </c>
      <c r="C438" s="22" t="s">
        <v>77</v>
      </c>
      <c r="D438" s="22">
        <v>2546</v>
      </c>
      <c r="E438" s="22" t="s">
        <v>76</v>
      </c>
      <c r="F438" s="22">
        <v>664</v>
      </c>
      <c r="G438" s="22">
        <v>11.7</v>
      </c>
      <c r="H438" s="22">
        <v>3.74</v>
      </c>
      <c r="I438" s="22">
        <v>7.59</v>
      </c>
      <c r="J438" s="59">
        <f t="shared" si="6"/>
        <v>7.6766666666666667</v>
      </c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21" t="s">
        <v>66</v>
      </c>
      <c r="B439" s="22">
        <v>251</v>
      </c>
      <c r="C439" s="22" t="s">
        <v>12</v>
      </c>
      <c r="D439" s="22">
        <v>2532</v>
      </c>
      <c r="E439" s="22" t="s">
        <v>76</v>
      </c>
      <c r="F439" s="22">
        <v>664</v>
      </c>
      <c r="G439" s="22">
        <v>257.57</v>
      </c>
      <c r="H439" s="22">
        <v>250.12</v>
      </c>
      <c r="I439" s="22">
        <v>255.75</v>
      </c>
      <c r="J439" s="59">
        <f t="shared" si="6"/>
        <v>254.48000000000002</v>
      </c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21" t="s">
        <v>66</v>
      </c>
      <c r="B440" s="22">
        <v>251</v>
      </c>
      <c r="C440" s="22" t="s">
        <v>78</v>
      </c>
      <c r="D440" s="22">
        <v>2820</v>
      </c>
      <c r="E440" s="22" t="s">
        <v>76</v>
      </c>
      <c r="F440" s="22">
        <v>664</v>
      </c>
      <c r="G440" s="22">
        <v>41.84</v>
      </c>
      <c r="H440" s="22">
        <v>46.26</v>
      </c>
      <c r="I440" s="22">
        <v>29.2</v>
      </c>
      <c r="J440" s="59">
        <f t="shared" si="6"/>
        <v>39.1</v>
      </c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21" t="s">
        <v>66</v>
      </c>
      <c r="B441" s="22">
        <v>251</v>
      </c>
      <c r="C441" s="22" t="s">
        <v>17</v>
      </c>
      <c r="D441" s="22">
        <v>2514</v>
      </c>
      <c r="E441" s="22" t="s">
        <v>76</v>
      </c>
      <c r="F441" s="22">
        <v>664</v>
      </c>
      <c r="G441" s="22">
        <v>936.56</v>
      </c>
      <c r="H441" s="22">
        <v>977.82</v>
      </c>
      <c r="I441" s="22">
        <v>969.92</v>
      </c>
      <c r="J441" s="59">
        <f t="shared" si="6"/>
        <v>961.43333333333339</v>
      </c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21" t="s">
        <v>66</v>
      </c>
      <c r="B442" s="22">
        <v>251</v>
      </c>
      <c r="C442" s="22" t="s">
        <v>18</v>
      </c>
      <c r="D442" s="22">
        <v>2517</v>
      </c>
      <c r="E442" s="22" t="s">
        <v>76</v>
      </c>
      <c r="F442" s="22">
        <v>664</v>
      </c>
      <c r="G442" s="22">
        <v>8.1199999999999992</v>
      </c>
      <c r="H442" s="22">
        <v>13.29</v>
      </c>
      <c r="I442" s="22">
        <v>5.71</v>
      </c>
      <c r="J442" s="59">
        <f t="shared" si="6"/>
        <v>9.0399999999999991</v>
      </c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21" t="s">
        <v>66</v>
      </c>
      <c r="B443" s="22">
        <v>251</v>
      </c>
      <c r="C443" s="22" t="s">
        <v>79</v>
      </c>
      <c r="D443" s="22">
        <v>2549</v>
      </c>
      <c r="E443" s="22" t="s">
        <v>76</v>
      </c>
      <c r="F443" s="22">
        <v>664</v>
      </c>
      <c r="G443" s="22">
        <v>14</v>
      </c>
      <c r="H443" s="22">
        <v>18.52</v>
      </c>
      <c r="I443" s="22">
        <v>14.81</v>
      </c>
      <c r="J443" s="59">
        <f t="shared" si="6"/>
        <v>15.776666666666666</v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21" t="s">
        <v>66</v>
      </c>
      <c r="B444" s="22">
        <v>251</v>
      </c>
      <c r="C444" s="22" t="s">
        <v>80</v>
      </c>
      <c r="D444" s="22">
        <v>2804</v>
      </c>
      <c r="E444" s="22" t="s">
        <v>76</v>
      </c>
      <c r="F444" s="22">
        <v>664</v>
      </c>
      <c r="G444" s="22">
        <v>23.06</v>
      </c>
      <c r="H444" s="22">
        <v>28.16</v>
      </c>
      <c r="I444" s="22">
        <v>26.74</v>
      </c>
      <c r="J444" s="59">
        <f t="shared" si="6"/>
        <v>25.986666666666665</v>
      </c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21" t="s">
        <v>66</v>
      </c>
      <c r="B445" s="22">
        <v>251</v>
      </c>
      <c r="C445" s="22" t="s">
        <v>22</v>
      </c>
      <c r="D445" s="22">
        <v>2518</v>
      </c>
      <c r="E445" s="22" t="s">
        <v>76</v>
      </c>
      <c r="F445" s="22">
        <v>664</v>
      </c>
      <c r="G445" s="22">
        <v>23.22</v>
      </c>
      <c r="H445" s="22">
        <v>22.81</v>
      </c>
      <c r="I445" s="22">
        <v>27.82</v>
      </c>
      <c r="J445" s="59">
        <f t="shared" si="6"/>
        <v>24.616666666666664</v>
      </c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21" t="s">
        <v>66</v>
      </c>
      <c r="B446" s="22">
        <v>251</v>
      </c>
      <c r="C446" s="22" t="s">
        <v>81</v>
      </c>
      <c r="D446" s="22">
        <v>2533</v>
      </c>
      <c r="E446" s="22" t="s">
        <v>76</v>
      </c>
      <c r="F446" s="22">
        <v>664</v>
      </c>
      <c r="G446" s="22">
        <v>13.5</v>
      </c>
      <c r="H446" s="22">
        <v>19.95</v>
      </c>
      <c r="I446" s="22">
        <v>12.98</v>
      </c>
      <c r="J446" s="59">
        <f t="shared" si="6"/>
        <v>15.476666666666668</v>
      </c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21" t="s">
        <v>66</v>
      </c>
      <c r="B447" s="22">
        <v>251</v>
      </c>
      <c r="C447" s="22" t="s">
        <v>24</v>
      </c>
      <c r="D447" s="22">
        <v>2511</v>
      </c>
      <c r="E447" s="22" t="s">
        <v>76</v>
      </c>
      <c r="F447" s="22">
        <v>664</v>
      </c>
      <c r="G447" s="22">
        <v>152.94</v>
      </c>
      <c r="H447" s="22">
        <v>99.01</v>
      </c>
      <c r="I447" s="22">
        <v>125.36</v>
      </c>
      <c r="J447" s="59">
        <f t="shared" si="6"/>
        <v>125.77</v>
      </c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21" t="s">
        <v>67</v>
      </c>
      <c r="B448" s="22">
        <v>181</v>
      </c>
      <c r="C448" s="22" t="s">
        <v>7</v>
      </c>
      <c r="D448" s="22">
        <v>2615</v>
      </c>
      <c r="E448" s="22" t="s">
        <v>76</v>
      </c>
      <c r="F448" s="22">
        <v>664</v>
      </c>
      <c r="G448" s="22">
        <v>6.42</v>
      </c>
      <c r="H448" s="22">
        <v>9.81</v>
      </c>
      <c r="I448" s="22">
        <v>10.76</v>
      </c>
      <c r="J448" s="59">
        <f t="shared" si="6"/>
        <v>8.9966666666666679</v>
      </c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21" t="s">
        <v>67</v>
      </c>
      <c r="B449" s="22">
        <v>181</v>
      </c>
      <c r="C449" s="22" t="s">
        <v>77</v>
      </c>
      <c r="D449" s="22">
        <v>2546</v>
      </c>
      <c r="E449" s="22" t="s">
        <v>76</v>
      </c>
      <c r="F449" s="22">
        <v>664</v>
      </c>
      <c r="G449" s="22">
        <v>40.380000000000003</v>
      </c>
      <c r="H449" s="22">
        <v>31.54</v>
      </c>
      <c r="I449" s="22">
        <v>36.81</v>
      </c>
      <c r="J449" s="59">
        <f t="shared" si="6"/>
        <v>36.243333333333332</v>
      </c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21" t="s">
        <v>67</v>
      </c>
      <c r="B450" s="22">
        <v>181</v>
      </c>
      <c r="C450" s="22" t="s">
        <v>12</v>
      </c>
      <c r="D450" s="22">
        <v>2532</v>
      </c>
      <c r="E450" s="22" t="s">
        <v>76</v>
      </c>
      <c r="F450" s="22">
        <v>664</v>
      </c>
      <c r="G450" s="22">
        <v>43.21</v>
      </c>
      <c r="H450" s="22">
        <v>43.26</v>
      </c>
      <c r="I450" s="22">
        <v>43.76</v>
      </c>
      <c r="J450" s="59">
        <f t="shared" si="6"/>
        <v>43.41</v>
      </c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21" t="s">
        <v>67</v>
      </c>
      <c r="B451" s="22">
        <v>181</v>
      </c>
      <c r="C451" s="22" t="s">
        <v>78</v>
      </c>
      <c r="D451" s="22">
        <v>2820</v>
      </c>
      <c r="E451" s="22" t="s">
        <v>76</v>
      </c>
      <c r="F451" s="22">
        <v>664</v>
      </c>
      <c r="G451" s="22">
        <v>74.680000000000007</v>
      </c>
      <c r="H451" s="22">
        <v>59.94</v>
      </c>
      <c r="I451" s="22">
        <v>61.02</v>
      </c>
      <c r="J451" s="59">
        <f t="shared" si="6"/>
        <v>65.213333333333338</v>
      </c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21" t="s">
        <v>67</v>
      </c>
      <c r="B452" s="22">
        <v>181</v>
      </c>
      <c r="C452" s="22" t="s">
        <v>17</v>
      </c>
      <c r="D452" s="22">
        <v>2514</v>
      </c>
      <c r="E452" s="22" t="s">
        <v>76</v>
      </c>
      <c r="F452" s="22">
        <v>664</v>
      </c>
      <c r="G452" s="22">
        <v>891.03</v>
      </c>
      <c r="H452" s="22">
        <v>915.28</v>
      </c>
      <c r="I452" s="22">
        <v>922.21</v>
      </c>
      <c r="J452" s="59">
        <f t="shared" ref="J452:J458" si="7">AVERAGE(G452:I452)</f>
        <v>909.50666666666666</v>
      </c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21" t="s">
        <v>67</v>
      </c>
      <c r="B453" s="22">
        <v>181</v>
      </c>
      <c r="C453" s="22" t="s">
        <v>18</v>
      </c>
      <c r="D453" s="22">
        <v>2517</v>
      </c>
      <c r="E453" s="22" t="s">
        <v>76</v>
      </c>
      <c r="F453" s="22">
        <v>664</v>
      </c>
      <c r="G453" s="22">
        <v>22.25</v>
      </c>
      <c r="H453" s="22">
        <v>24.44</v>
      </c>
      <c r="I453" s="22">
        <v>25.54</v>
      </c>
      <c r="J453" s="59">
        <f t="shared" si="7"/>
        <v>24.076666666666664</v>
      </c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21" t="s">
        <v>67</v>
      </c>
      <c r="B454" s="22">
        <v>181</v>
      </c>
      <c r="C454" s="22" t="s">
        <v>79</v>
      </c>
      <c r="D454" s="22">
        <v>2549</v>
      </c>
      <c r="E454" s="22" t="s">
        <v>76</v>
      </c>
      <c r="F454" s="22">
        <v>664</v>
      </c>
      <c r="G454" s="22">
        <v>6.97</v>
      </c>
      <c r="H454" s="22">
        <v>10.5</v>
      </c>
      <c r="I454" s="22">
        <v>5.35</v>
      </c>
      <c r="J454" s="59">
        <f t="shared" si="7"/>
        <v>7.6066666666666665</v>
      </c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21" t="s">
        <v>67</v>
      </c>
      <c r="B455" s="22">
        <v>181</v>
      </c>
      <c r="C455" s="22" t="s">
        <v>80</v>
      </c>
      <c r="D455" s="22">
        <v>2804</v>
      </c>
      <c r="E455" s="22" t="s">
        <v>76</v>
      </c>
      <c r="F455" s="22">
        <v>664</v>
      </c>
      <c r="G455" s="22">
        <v>19.32</v>
      </c>
      <c r="H455" s="22">
        <v>19.91</v>
      </c>
      <c r="I455" s="22">
        <v>19.559999999999999</v>
      </c>
      <c r="J455" s="59">
        <f t="shared" si="7"/>
        <v>19.596666666666668</v>
      </c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21" t="s">
        <v>67</v>
      </c>
      <c r="B456" s="22">
        <v>181</v>
      </c>
      <c r="C456" s="22" t="s">
        <v>22</v>
      </c>
      <c r="D456" s="22">
        <v>2518</v>
      </c>
      <c r="E456" s="22" t="s">
        <v>76</v>
      </c>
      <c r="F456" s="22">
        <v>664</v>
      </c>
      <c r="G456" s="22">
        <v>44.12</v>
      </c>
      <c r="H456" s="22">
        <v>52.79</v>
      </c>
      <c r="I456" s="22">
        <v>56.18</v>
      </c>
      <c r="J456" s="59">
        <f t="shared" si="7"/>
        <v>51.03</v>
      </c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21" t="s">
        <v>67</v>
      </c>
      <c r="B457" s="22">
        <v>181</v>
      </c>
      <c r="C457" s="22" t="s">
        <v>81</v>
      </c>
      <c r="D457" s="22">
        <v>2533</v>
      </c>
      <c r="E457" s="22" t="s">
        <v>76</v>
      </c>
      <c r="F457" s="22">
        <v>664</v>
      </c>
      <c r="G457" s="22">
        <v>0.32</v>
      </c>
      <c r="H457" s="22">
        <v>0.32</v>
      </c>
      <c r="I457" s="22">
        <v>0.34</v>
      </c>
      <c r="J457" s="59">
        <f t="shared" si="7"/>
        <v>0.32666666666666666</v>
      </c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21" t="s">
        <v>67</v>
      </c>
      <c r="B458" s="22">
        <v>181</v>
      </c>
      <c r="C458" s="22" t="s">
        <v>24</v>
      </c>
      <c r="D458" s="22">
        <v>2511</v>
      </c>
      <c r="E458" s="22" t="s">
        <v>76</v>
      </c>
      <c r="F458" s="22">
        <v>664</v>
      </c>
      <c r="G458" s="22">
        <v>219.69</v>
      </c>
      <c r="H458" s="22">
        <v>226.99</v>
      </c>
      <c r="I458" s="22">
        <v>247.15</v>
      </c>
      <c r="J458" s="59">
        <f t="shared" si="7"/>
        <v>231.27666666666667</v>
      </c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6"/>
  <sheetViews>
    <sheetView workbookViewId="0"/>
  </sheetViews>
  <sheetFormatPr defaultRowHeight="15"/>
  <cols>
    <col min="2" max="2" width="0" hidden="1" customWidth="1"/>
    <col min="3" max="3" width="9.5703125" customWidth="1"/>
    <col min="4" max="4" width="0" hidden="1" customWidth="1"/>
    <col min="5" max="5" width="29.7109375" customWidth="1"/>
    <col min="6" max="6" width="0" hidden="1" customWidth="1"/>
    <col min="12" max="12" width="31.5703125" bestFit="1" customWidth="1"/>
    <col min="13" max="13" width="27" bestFit="1" customWidth="1"/>
    <col min="14" max="14" width="12" customWidth="1"/>
    <col min="15" max="15" width="16.5703125" customWidth="1"/>
    <col min="16" max="18" width="16.5703125" bestFit="1" customWidth="1"/>
  </cols>
  <sheetData>
    <row r="1" spans="1:14" ht="18.75">
      <c r="A1" s="50" t="s">
        <v>138</v>
      </c>
    </row>
    <row r="2" spans="1:14">
      <c r="A2" s="24" t="s">
        <v>0</v>
      </c>
      <c r="B2" s="24" t="s">
        <v>82</v>
      </c>
      <c r="C2" s="24" t="s">
        <v>83</v>
      </c>
      <c r="D2" s="24" t="s">
        <v>84</v>
      </c>
      <c r="E2" s="24" t="s">
        <v>4</v>
      </c>
      <c r="F2" s="24" t="s">
        <v>5</v>
      </c>
      <c r="G2" s="24">
        <v>2005</v>
      </c>
      <c r="H2" s="24">
        <v>2006</v>
      </c>
      <c r="I2" s="24">
        <v>2007</v>
      </c>
      <c r="J2" s="122" t="s">
        <v>309</v>
      </c>
      <c r="L2" s="26" t="s">
        <v>310</v>
      </c>
      <c r="M2" s="26" t="s">
        <v>9</v>
      </c>
    </row>
    <row r="3" spans="1:14">
      <c r="A3" s="25" t="s">
        <v>6</v>
      </c>
      <c r="B3" s="25">
        <v>7</v>
      </c>
      <c r="C3" s="25" t="s">
        <v>85</v>
      </c>
      <c r="D3" s="25">
        <v>3010</v>
      </c>
      <c r="E3" s="25" t="s">
        <v>86</v>
      </c>
      <c r="F3" s="25">
        <v>511</v>
      </c>
      <c r="G3" s="25">
        <v>16618</v>
      </c>
      <c r="H3" s="25">
        <v>17089</v>
      </c>
      <c r="I3" s="25">
        <v>17555</v>
      </c>
      <c r="J3" s="127">
        <f>AVERAGE(G3:I3)</f>
        <v>17087.333333333332</v>
      </c>
      <c r="L3" s="26" t="s">
        <v>11</v>
      </c>
      <c r="M3" t="s">
        <v>85</v>
      </c>
      <c r="N3" t="s">
        <v>26</v>
      </c>
    </row>
    <row r="4" spans="1:14">
      <c r="A4" s="25" t="s">
        <v>27</v>
      </c>
      <c r="B4" s="25">
        <v>53</v>
      </c>
      <c r="C4" s="25" t="s">
        <v>85</v>
      </c>
      <c r="D4" s="25">
        <v>3010</v>
      </c>
      <c r="E4" s="25" t="s">
        <v>86</v>
      </c>
      <c r="F4" s="25">
        <v>511</v>
      </c>
      <c r="G4" s="25">
        <v>7868</v>
      </c>
      <c r="H4" s="25">
        <v>8128</v>
      </c>
      <c r="I4" s="25">
        <v>8393</v>
      </c>
      <c r="J4" s="127">
        <f t="shared" ref="J4:J44" si="0">AVERAGE(G4:I4)</f>
        <v>8129.666666666667</v>
      </c>
      <c r="L4" s="6" t="s">
        <v>6</v>
      </c>
      <c r="M4" s="27">
        <v>17087.333333333332</v>
      </c>
      <c r="N4" s="27">
        <v>17087.333333333332</v>
      </c>
    </row>
    <row r="5" spans="1:14">
      <c r="A5" s="25" t="s">
        <v>28</v>
      </c>
      <c r="B5" s="25">
        <v>20</v>
      </c>
      <c r="C5" s="25" t="s">
        <v>85</v>
      </c>
      <c r="D5" s="25">
        <v>3010</v>
      </c>
      <c r="E5" s="25" t="s">
        <v>86</v>
      </c>
      <c r="F5" s="25">
        <v>511</v>
      </c>
      <c r="G5" s="25">
        <v>1839</v>
      </c>
      <c r="H5" s="25">
        <v>1865</v>
      </c>
      <c r="I5" s="25">
        <v>1892</v>
      </c>
      <c r="J5" s="127">
        <f t="shared" si="0"/>
        <v>1865.3333333333333</v>
      </c>
      <c r="L5" s="6" t="s">
        <v>27</v>
      </c>
      <c r="M5" s="27">
        <v>8129.666666666667</v>
      </c>
      <c r="N5" s="27">
        <v>8129.666666666667</v>
      </c>
    </row>
    <row r="6" spans="1:14">
      <c r="A6" s="25" t="s">
        <v>29</v>
      </c>
      <c r="B6" s="25">
        <v>233</v>
      </c>
      <c r="C6" s="25" t="s">
        <v>85</v>
      </c>
      <c r="D6" s="25">
        <v>3010</v>
      </c>
      <c r="E6" s="25" t="s">
        <v>86</v>
      </c>
      <c r="F6" s="25">
        <v>511</v>
      </c>
      <c r="G6" s="25">
        <v>13747</v>
      </c>
      <c r="H6" s="25">
        <v>14225</v>
      </c>
      <c r="I6" s="25">
        <v>14721</v>
      </c>
      <c r="J6" s="127">
        <f t="shared" si="0"/>
        <v>14231</v>
      </c>
      <c r="L6" s="6" t="s">
        <v>28</v>
      </c>
      <c r="M6" s="27">
        <v>1865.3333333333333</v>
      </c>
      <c r="N6" s="27">
        <v>1865.3333333333333</v>
      </c>
    </row>
    <row r="7" spans="1:14">
      <c r="A7" s="25" t="s">
        <v>30</v>
      </c>
      <c r="B7" s="25">
        <v>29</v>
      </c>
      <c r="C7" s="25" t="s">
        <v>85</v>
      </c>
      <c r="D7" s="25">
        <v>3010</v>
      </c>
      <c r="E7" s="25" t="s">
        <v>86</v>
      </c>
      <c r="F7" s="25">
        <v>511</v>
      </c>
      <c r="G7" s="25">
        <v>7378</v>
      </c>
      <c r="H7" s="25">
        <v>7603</v>
      </c>
      <c r="I7" s="25">
        <v>7838</v>
      </c>
      <c r="J7" s="127">
        <f t="shared" si="0"/>
        <v>7606.333333333333</v>
      </c>
      <c r="L7" s="6" t="s">
        <v>29</v>
      </c>
      <c r="M7" s="27">
        <v>14231</v>
      </c>
      <c r="N7" s="27">
        <v>14231</v>
      </c>
    </row>
    <row r="8" spans="1:14">
      <c r="A8" s="25" t="s">
        <v>31</v>
      </c>
      <c r="B8" s="25">
        <v>32</v>
      </c>
      <c r="C8" s="25" t="s">
        <v>85</v>
      </c>
      <c r="D8" s="25">
        <v>3010</v>
      </c>
      <c r="E8" s="25" t="s">
        <v>86</v>
      </c>
      <c r="F8" s="25">
        <v>511</v>
      </c>
      <c r="G8" s="25">
        <v>17823</v>
      </c>
      <c r="H8" s="25">
        <v>18238</v>
      </c>
      <c r="I8" s="25">
        <v>18660</v>
      </c>
      <c r="J8" s="127">
        <f t="shared" si="0"/>
        <v>18240.333333333332</v>
      </c>
      <c r="L8" s="6" t="s">
        <v>30</v>
      </c>
      <c r="M8" s="27">
        <v>7606.333333333333</v>
      </c>
      <c r="N8" s="27">
        <v>7606.333333333333</v>
      </c>
    </row>
    <row r="9" spans="1:14">
      <c r="A9" s="25" t="s">
        <v>32</v>
      </c>
      <c r="B9" s="25">
        <v>37</v>
      </c>
      <c r="C9" s="25" t="s">
        <v>85</v>
      </c>
      <c r="D9" s="25">
        <v>3010</v>
      </c>
      <c r="E9" s="25" t="s">
        <v>86</v>
      </c>
      <c r="F9" s="25">
        <v>511</v>
      </c>
      <c r="G9" s="25">
        <v>4101</v>
      </c>
      <c r="H9" s="25">
        <v>4178</v>
      </c>
      <c r="I9" s="25">
        <v>4257</v>
      </c>
      <c r="J9" s="127">
        <f t="shared" si="0"/>
        <v>4178.666666666667</v>
      </c>
      <c r="L9" s="6" t="s">
        <v>31</v>
      </c>
      <c r="M9" s="27">
        <v>18240.333333333332</v>
      </c>
      <c r="N9" s="27">
        <v>18240.333333333332</v>
      </c>
    </row>
    <row r="10" spans="1:14">
      <c r="A10" s="25" t="s">
        <v>33</v>
      </c>
      <c r="B10" s="25">
        <v>39</v>
      </c>
      <c r="C10" s="25" t="s">
        <v>85</v>
      </c>
      <c r="D10" s="25">
        <v>3010</v>
      </c>
      <c r="E10" s="25" t="s">
        <v>86</v>
      </c>
      <c r="F10" s="25">
        <v>511</v>
      </c>
      <c r="G10" s="25">
        <v>10019</v>
      </c>
      <c r="H10" s="25">
        <v>10326</v>
      </c>
      <c r="I10" s="25">
        <v>10623</v>
      </c>
      <c r="J10" s="127">
        <f t="shared" si="0"/>
        <v>10322.666666666666</v>
      </c>
      <c r="L10" s="6" t="s">
        <v>32</v>
      </c>
      <c r="M10" s="27">
        <v>4178.666666666667</v>
      </c>
      <c r="N10" s="27">
        <v>4178.666666666667</v>
      </c>
    </row>
    <row r="11" spans="1:14">
      <c r="A11" s="25" t="s">
        <v>34</v>
      </c>
      <c r="B11" s="25">
        <v>46</v>
      </c>
      <c r="C11" s="25" t="s">
        <v>85</v>
      </c>
      <c r="D11" s="25">
        <v>3010</v>
      </c>
      <c r="E11" s="25" t="s">
        <v>86</v>
      </c>
      <c r="F11" s="25">
        <v>511</v>
      </c>
      <c r="G11" s="25">
        <v>3417</v>
      </c>
      <c r="H11" s="25">
        <v>3486</v>
      </c>
      <c r="I11" s="25">
        <v>3551</v>
      </c>
      <c r="J11" s="127">
        <f t="shared" si="0"/>
        <v>3484.6666666666665</v>
      </c>
      <c r="L11" s="6" t="s">
        <v>33</v>
      </c>
      <c r="M11" s="27">
        <v>10322.666666666666</v>
      </c>
      <c r="N11" s="27">
        <v>10322.666666666666</v>
      </c>
    </row>
    <row r="12" spans="1:14">
      <c r="A12" s="25" t="s">
        <v>35</v>
      </c>
      <c r="B12" s="25">
        <v>107</v>
      </c>
      <c r="C12" s="25" t="s">
        <v>85</v>
      </c>
      <c r="D12" s="25">
        <v>3010</v>
      </c>
      <c r="E12" s="25" t="s">
        <v>86</v>
      </c>
      <c r="F12" s="25">
        <v>511</v>
      </c>
      <c r="G12" s="25">
        <v>19245</v>
      </c>
      <c r="H12" s="25">
        <v>19673</v>
      </c>
      <c r="I12" s="25">
        <v>20123</v>
      </c>
      <c r="J12" s="127">
        <f t="shared" si="0"/>
        <v>19680.333333333332</v>
      </c>
      <c r="L12" s="6" t="s">
        <v>34</v>
      </c>
      <c r="M12" s="27">
        <v>3484.6666666666665</v>
      </c>
      <c r="N12" s="27">
        <v>3484.6666666666665</v>
      </c>
    </row>
    <row r="13" spans="1:14">
      <c r="A13" s="25" t="s">
        <v>36</v>
      </c>
      <c r="B13" s="25">
        <v>250</v>
      </c>
      <c r="C13" s="25" t="s">
        <v>85</v>
      </c>
      <c r="D13" s="25">
        <v>3010</v>
      </c>
      <c r="E13" s="25" t="s">
        <v>86</v>
      </c>
      <c r="F13" s="25">
        <v>511</v>
      </c>
      <c r="G13" s="25">
        <v>59077</v>
      </c>
      <c r="H13" s="25">
        <v>60800</v>
      </c>
      <c r="I13" s="25">
        <v>62523</v>
      </c>
      <c r="J13" s="127">
        <f t="shared" si="0"/>
        <v>60800</v>
      </c>
      <c r="L13" s="6" t="s">
        <v>35</v>
      </c>
      <c r="M13" s="27">
        <v>19680.333333333332</v>
      </c>
      <c r="N13" s="27">
        <v>19680.333333333332</v>
      </c>
    </row>
    <row r="14" spans="1:14">
      <c r="A14" s="25" t="s">
        <v>37</v>
      </c>
      <c r="B14" s="25">
        <v>72</v>
      </c>
      <c r="C14" s="25" t="s">
        <v>85</v>
      </c>
      <c r="D14" s="25">
        <v>3010</v>
      </c>
      <c r="E14" s="25" t="s">
        <v>86</v>
      </c>
      <c r="F14" s="25">
        <v>511</v>
      </c>
      <c r="G14" s="25">
        <v>805</v>
      </c>
      <c r="H14" s="25">
        <v>820</v>
      </c>
      <c r="I14" s="25">
        <v>834</v>
      </c>
      <c r="J14" s="127">
        <f t="shared" si="0"/>
        <v>819.66666666666663</v>
      </c>
      <c r="L14" s="6" t="s">
        <v>36</v>
      </c>
      <c r="M14" s="27">
        <v>60800</v>
      </c>
      <c r="N14" s="27">
        <v>60800</v>
      </c>
    </row>
    <row r="15" spans="1:14">
      <c r="A15" s="25" t="s">
        <v>38</v>
      </c>
      <c r="B15" s="25">
        <v>61</v>
      </c>
      <c r="C15" s="25" t="s">
        <v>85</v>
      </c>
      <c r="D15" s="25">
        <v>3010</v>
      </c>
      <c r="E15" s="25" t="s">
        <v>86</v>
      </c>
      <c r="F15" s="25">
        <v>511</v>
      </c>
      <c r="G15" s="25">
        <v>609</v>
      </c>
      <c r="H15" s="25">
        <v>625</v>
      </c>
      <c r="I15" s="25">
        <v>642</v>
      </c>
      <c r="J15" s="127">
        <f t="shared" si="0"/>
        <v>625.33333333333337</v>
      </c>
      <c r="L15" s="6" t="s">
        <v>37</v>
      </c>
      <c r="M15" s="27">
        <v>819.66666666666663</v>
      </c>
      <c r="N15" s="27">
        <v>819.66666666666663</v>
      </c>
    </row>
    <row r="16" spans="1:14">
      <c r="A16" s="25" t="s">
        <v>39</v>
      </c>
      <c r="B16" s="25">
        <v>178</v>
      </c>
      <c r="C16" s="25" t="s">
        <v>85</v>
      </c>
      <c r="D16" s="25">
        <v>3010</v>
      </c>
      <c r="E16" s="25" t="s">
        <v>86</v>
      </c>
      <c r="F16" s="25">
        <v>511</v>
      </c>
      <c r="G16" s="25">
        <v>4473</v>
      </c>
      <c r="H16" s="25">
        <v>4631</v>
      </c>
      <c r="I16" s="25">
        <v>4781</v>
      </c>
      <c r="J16" s="127">
        <f t="shared" si="0"/>
        <v>4628.333333333333</v>
      </c>
      <c r="L16" s="6" t="s">
        <v>38</v>
      </c>
      <c r="M16" s="27">
        <v>625.33333333333337</v>
      </c>
      <c r="N16" s="27">
        <v>625.33333333333337</v>
      </c>
    </row>
    <row r="17" spans="1:14">
      <c r="A17" s="25" t="s">
        <v>40</v>
      </c>
      <c r="B17" s="25">
        <v>238</v>
      </c>
      <c r="C17" s="25" t="s">
        <v>85</v>
      </c>
      <c r="D17" s="25">
        <v>3010</v>
      </c>
      <c r="E17" s="25" t="s">
        <v>86</v>
      </c>
      <c r="F17" s="25">
        <v>511</v>
      </c>
      <c r="G17" s="25">
        <v>74661</v>
      </c>
      <c r="H17" s="25">
        <v>76628</v>
      </c>
      <c r="I17" s="25">
        <v>78646</v>
      </c>
      <c r="J17" s="127">
        <f t="shared" si="0"/>
        <v>76645</v>
      </c>
      <c r="L17" s="6" t="s">
        <v>39</v>
      </c>
      <c r="M17" s="27">
        <v>4628.333333333333</v>
      </c>
      <c r="N17" s="27">
        <v>4628.333333333333</v>
      </c>
    </row>
    <row r="18" spans="1:14">
      <c r="A18" s="25" t="s">
        <v>41</v>
      </c>
      <c r="B18" s="25">
        <v>74</v>
      </c>
      <c r="C18" s="25" t="s">
        <v>85</v>
      </c>
      <c r="D18" s="25">
        <v>3010</v>
      </c>
      <c r="E18" s="25" t="s">
        <v>86</v>
      </c>
      <c r="F18" s="25">
        <v>511</v>
      </c>
      <c r="G18" s="25">
        <v>1369</v>
      </c>
      <c r="H18" s="25">
        <v>1396</v>
      </c>
      <c r="I18" s="25">
        <v>1422</v>
      </c>
      <c r="J18" s="127">
        <f t="shared" si="0"/>
        <v>1395.6666666666667</v>
      </c>
      <c r="L18" s="6" t="s">
        <v>40</v>
      </c>
      <c r="M18" s="27">
        <v>76645</v>
      </c>
      <c r="N18" s="27">
        <v>76645</v>
      </c>
    </row>
    <row r="19" spans="1:14">
      <c r="A19" s="25" t="s">
        <v>42</v>
      </c>
      <c r="B19" s="25">
        <v>75</v>
      </c>
      <c r="C19" s="25" t="s">
        <v>85</v>
      </c>
      <c r="D19" s="25">
        <v>3010</v>
      </c>
      <c r="E19" s="25" t="s">
        <v>86</v>
      </c>
      <c r="F19" s="25">
        <v>511</v>
      </c>
      <c r="G19" s="25">
        <v>1526</v>
      </c>
      <c r="H19" s="25">
        <v>1571</v>
      </c>
      <c r="I19" s="25">
        <v>1616</v>
      </c>
      <c r="J19" s="127">
        <f t="shared" si="0"/>
        <v>1571</v>
      </c>
      <c r="L19" s="6" t="s">
        <v>41</v>
      </c>
      <c r="M19" s="27">
        <v>1395.6666666666667</v>
      </c>
      <c r="N19" s="27">
        <v>1395.6666666666667</v>
      </c>
    </row>
    <row r="20" spans="1:14">
      <c r="A20" s="25" t="s">
        <v>43</v>
      </c>
      <c r="B20" s="25">
        <v>81</v>
      </c>
      <c r="C20" s="25" t="s">
        <v>85</v>
      </c>
      <c r="D20" s="25">
        <v>3010</v>
      </c>
      <c r="E20" s="25" t="s">
        <v>86</v>
      </c>
      <c r="F20" s="25">
        <v>511</v>
      </c>
      <c r="G20" s="25">
        <v>21915</v>
      </c>
      <c r="H20" s="25">
        <v>22393</v>
      </c>
      <c r="I20" s="25">
        <v>22871</v>
      </c>
      <c r="J20" s="127">
        <f t="shared" si="0"/>
        <v>22393</v>
      </c>
      <c r="L20" s="6" t="s">
        <v>42</v>
      </c>
      <c r="M20" s="27">
        <v>1571</v>
      </c>
      <c r="N20" s="27">
        <v>1571</v>
      </c>
    </row>
    <row r="21" spans="1:14">
      <c r="A21" s="25" t="s">
        <v>44</v>
      </c>
      <c r="B21" s="25">
        <v>90</v>
      </c>
      <c r="C21" s="25" t="s">
        <v>85</v>
      </c>
      <c r="D21" s="25">
        <v>3010</v>
      </c>
      <c r="E21" s="25" t="s">
        <v>86</v>
      </c>
      <c r="F21" s="25">
        <v>511</v>
      </c>
      <c r="G21" s="25">
        <v>9221</v>
      </c>
      <c r="H21" s="25">
        <v>9412</v>
      </c>
      <c r="I21" s="25">
        <v>9615</v>
      </c>
      <c r="J21" s="127">
        <f t="shared" si="0"/>
        <v>9416</v>
      </c>
      <c r="L21" s="6" t="s">
        <v>43</v>
      </c>
      <c r="M21" s="27">
        <v>22393</v>
      </c>
      <c r="N21" s="27">
        <v>22393</v>
      </c>
    </row>
    <row r="22" spans="1:14">
      <c r="A22" s="25" t="s">
        <v>45</v>
      </c>
      <c r="B22" s="25">
        <v>175</v>
      </c>
      <c r="C22" s="25" t="s">
        <v>85</v>
      </c>
      <c r="D22" s="25">
        <v>3010</v>
      </c>
      <c r="E22" s="25" t="s">
        <v>86</v>
      </c>
      <c r="F22" s="25">
        <v>511</v>
      </c>
      <c r="G22" s="25">
        <v>1473</v>
      </c>
      <c r="H22" s="25">
        <v>1507</v>
      </c>
      <c r="I22" s="25">
        <v>1541</v>
      </c>
      <c r="J22" s="127">
        <f t="shared" si="0"/>
        <v>1507</v>
      </c>
      <c r="L22" s="6" t="s">
        <v>44</v>
      </c>
      <c r="M22" s="27">
        <v>9416</v>
      </c>
      <c r="N22" s="27">
        <v>9416</v>
      </c>
    </row>
    <row r="23" spans="1:14">
      <c r="A23" s="25" t="s">
        <v>46</v>
      </c>
      <c r="B23" s="25">
        <v>114</v>
      </c>
      <c r="C23" s="25" t="s">
        <v>85</v>
      </c>
      <c r="D23" s="25">
        <v>3010</v>
      </c>
      <c r="E23" s="25" t="s">
        <v>86</v>
      </c>
      <c r="F23" s="25">
        <v>511</v>
      </c>
      <c r="G23" s="25">
        <v>35817</v>
      </c>
      <c r="H23" s="25">
        <v>36772</v>
      </c>
      <c r="I23" s="25">
        <v>37755</v>
      </c>
      <c r="J23" s="127">
        <f t="shared" si="0"/>
        <v>36781.333333333336</v>
      </c>
      <c r="L23" s="6" t="s">
        <v>45</v>
      </c>
      <c r="M23" s="27">
        <v>1507</v>
      </c>
      <c r="N23" s="27">
        <v>1507</v>
      </c>
    </row>
    <row r="24" spans="1:14">
      <c r="A24" s="25" t="s">
        <v>47</v>
      </c>
      <c r="B24" s="25">
        <v>122</v>
      </c>
      <c r="C24" s="25" t="s">
        <v>85</v>
      </c>
      <c r="D24" s="25">
        <v>3010</v>
      </c>
      <c r="E24" s="25" t="s">
        <v>86</v>
      </c>
      <c r="F24" s="25">
        <v>511</v>
      </c>
      <c r="G24" s="25">
        <v>1995</v>
      </c>
      <c r="H24" s="25">
        <v>2014</v>
      </c>
      <c r="I24" s="25">
        <v>2032</v>
      </c>
      <c r="J24" s="127">
        <f t="shared" si="0"/>
        <v>2013.6666666666667</v>
      </c>
      <c r="L24" s="6" t="s">
        <v>46</v>
      </c>
      <c r="M24" s="27">
        <v>36781.333333333336</v>
      </c>
      <c r="N24" s="27">
        <v>36781.333333333336</v>
      </c>
    </row>
    <row r="25" spans="1:14">
      <c r="A25" s="25" t="s">
        <v>48</v>
      </c>
      <c r="B25" s="25">
        <v>123</v>
      </c>
      <c r="C25" s="25" t="s">
        <v>85</v>
      </c>
      <c r="D25" s="25">
        <v>3010</v>
      </c>
      <c r="E25" s="25" t="s">
        <v>86</v>
      </c>
      <c r="F25" s="25">
        <v>511</v>
      </c>
      <c r="G25" s="25">
        <v>3334</v>
      </c>
      <c r="H25" s="25">
        <v>3471</v>
      </c>
      <c r="I25" s="25">
        <v>3627</v>
      </c>
      <c r="J25" s="127">
        <f t="shared" si="0"/>
        <v>3477.3333333333335</v>
      </c>
      <c r="L25" s="6" t="s">
        <v>47</v>
      </c>
      <c r="M25" s="27">
        <v>2013.6666666666667</v>
      </c>
      <c r="N25" s="27">
        <v>2013.6666666666667</v>
      </c>
    </row>
    <row r="26" spans="1:14">
      <c r="A26" s="25" t="s">
        <v>49</v>
      </c>
      <c r="B26" s="25">
        <v>129</v>
      </c>
      <c r="C26" s="25" t="s">
        <v>85</v>
      </c>
      <c r="D26" s="25">
        <v>3010</v>
      </c>
      <c r="E26" s="25" t="s">
        <v>86</v>
      </c>
      <c r="F26" s="25">
        <v>511</v>
      </c>
      <c r="G26" s="25">
        <v>17614</v>
      </c>
      <c r="H26" s="25">
        <v>18105</v>
      </c>
      <c r="I26" s="25">
        <v>18604</v>
      </c>
      <c r="J26" s="127">
        <f t="shared" si="0"/>
        <v>18107.666666666668</v>
      </c>
      <c r="L26" s="6" t="s">
        <v>48</v>
      </c>
      <c r="M26" s="27">
        <v>3477.3333333333335</v>
      </c>
      <c r="N26" s="27">
        <v>3477.3333333333335</v>
      </c>
    </row>
    <row r="27" spans="1:14">
      <c r="A27" s="25" t="s">
        <v>50</v>
      </c>
      <c r="B27" s="25">
        <v>130</v>
      </c>
      <c r="C27" s="25" t="s">
        <v>85</v>
      </c>
      <c r="D27" s="25">
        <v>3010</v>
      </c>
      <c r="E27" s="25" t="s">
        <v>86</v>
      </c>
      <c r="F27" s="25">
        <v>511</v>
      </c>
      <c r="G27" s="25">
        <v>13654</v>
      </c>
      <c r="H27" s="25">
        <v>14043</v>
      </c>
      <c r="I27" s="25">
        <v>14439</v>
      </c>
      <c r="J27" s="127">
        <f t="shared" si="0"/>
        <v>14045.333333333334</v>
      </c>
      <c r="L27" s="6" t="s">
        <v>49</v>
      </c>
      <c r="M27" s="27">
        <v>18107.666666666668</v>
      </c>
      <c r="N27" s="27">
        <v>18107.666666666668</v>
      </c>
    </row>
    <row r="28" spans="1:14">
      <c r="A28" s="25" t="s">
        <v>51</v>
      </c>
      <c r="B28" s="25">
        <v>133</v>
      </c>
      <c r="C28" s="25" t="s">
        <v>85</v>
      </c>
      <c r="D28" s="25">
        <v>3010</v>
      </c>
      <c r="E28" s="25" t="s">
        <v>86</v>
      </c>
      <c r="F28" s="25">
        <v>511</v>
      </c>
      <c r="G28" s="25">
        <v>11833</v>
      </c>
      <c r="H28" s="25">
        <v>12118</v>
      </c>
      <c r="I28" s="25">
        <v>12409</v>
      </c>
      <c r="J28" s="127">
        <f t="shared" si="0"/>
        <v>12120</v>
      </c>
      <c r="L28" s="6" t="s">
        <v>50</v>
      </c>
      <c r="M28" s="27">
        <v>14045.333333333334</v>
      </c>
      <c r="N28" s="27">
        <v>14045.333333333334</v>
      </c>
    </row>
    <row r="29" spans="1:14">
      <c r="A29" s="25" t="s">
        <v>52</v>
      </c>
      <c r="B29" s="25">
        <v>136</v>
      </c>
      <c r="C29" s="25" t="s">
        <v>85</v>
      </c>
      <c r="D29" s="25">
        <v>3010</v>
      </c>
      <c r="E29" s="25" t="s">
        <v>86</v>
      </c>
      <c r="F29" s="25">
        <v>511</v>
      </c>
      <c r="G29" s="25">
        <v>2985</v>
      </c>
      <c r="H29" s="25">
        <v>3062</v>
      </c>
      <c r="I29" s="25">
        <v>3139</v>
      </c>
      <c r="J29" s="127">
        <f t="shared" si="0"/>
        <v>3062</v>
      </c>
      <c r="L29" s="6" t="s">
        <v>51</v>
      </c>
      <c r="M29" s="27">
        <v>12120</v>
      </c>
      <c r="N29" s="27">
        <v>12120</v>
      </c>
    </row>
    <row r="30" spans="1:14">
      <c r="A30" s="25" t="s">
        <v>53</v>
      </c>
      <c r="B30" s="25">
        <v>144</v>
      </c>
      <c r="C30" s="25" t="s">
        <v>85</v>
      </c>
      <c r="D30" s="25">
        <v>3010</v>
      </c>
      <c r="E30" s="25" t="s">
        <v>86</v>
      </c>
      <c r="F30" s="25">
        <v>511</v>
      </c>
      <c r="G30" s="25">
        <v>20834</v>
      </c>
      <c r="H30" s="25">
        <v>21353</v>
      </c>
      <c r="I30" s="25">
        <v>21869</v>
      </c>
      <c r="J30" s="127">
        <f t="shared" si="0"/>
        <v>21352</v>
      </c>
      <c r="L30" s="6" t="s">
        <v>52</v>
      </c>
      <c r="M30" s="27">
        <v>3062</v>
      </c>
      <c r="N30" s="27">
        <v>3062</v>
      </c>
    </row>
    <row r="31" spans="1:14">
      <c r="A31" s="25" t="s">
        <v>54</v>
      </c>
      <c r="B31" s="25">
        <v>147</v>
      </c>
      <c r="C31" s="25" t="s">
        <v>85</v>
      </c>
      <c r="D31" s="25">
        <v>3010</v>
      </c>
      <c r="E31" s="25" t="s">
        <v>86</v>
      </c>
      <c r="F31" s="25">
        <v>511</v>
      </c>
      <c r="G31" s="25">
        <v>2009</v>
      </c>
      <c r="H31" s="25">
        <v>2048</v>
      </c>
      <c r="I31" s="25">
        <v>2089</v>
      </c>
      <c r="J31" s="127">
        <f t="shared" si="0"/>
        <v>2048.6666666666665</v>
      </c>
      <c r="L31" s="6" t="s">
        <v>53</v>
      </c>
      <c r="M31" s="27">
        <v>21352</v>
      </c>
      <c r="N31" s="27">
        <v>21352</v>
      </c>
    </row>
    <row r="32" spans="1:14">
      <c r="A32" s="25" t="s">
        <v>55</v>
      </c>
      <c r="B32" s="25">
        <v>158</v>
      </c>
      <c r="C32" s="25" t="s">
        <v>85</v>
      </c>
      <c r="D32" s="25">
        <v>3010</v>
      </c>
      <c r="E32" s="25" t="s">
        <v>86</v>
      </c>
      <c r="F32" s="25">
        <v>511</v>
      </c>
      <c r="G32" s="25">
        <v>13102</v>
      </c>
      <c r="H32" s="25">
        <v>13604</v>
      </c>
      <c r="I32" s="25">
        <v>14140</v>
      </c>
      <c r="J32" s="127">
        <f t="shared" si="0"/>
        <v>13615.333333333334</v>
      </c>
      <c r="L32" s="6" t="s">
        <v>54</v>
      </c>
      <c r="M32" s="27">
        <v>2048.6666666666665</v>
      </c>
      <c r="N32" s="27">
        <v>2048.6666666666665</v>
      </c>
    </row>
    <row r="33" spans="1:14">
      <c r="A33" s="25" t="s">
        <v>56</v>
      </c>
      <c r="B33" s="25">
        <v>159</v>
      </c>
      <c r="C33" s="25" t="s">
        <v>85</v>
      </c>
      <c r="D33" s="25">
        <v>3010</v>
      </c>
      <c r="E33" s="25" t="s">
        <v>86</v>
      </c>
      <c r="F33" s="25">
        <v>511</v>
      </c>
      <c r="G33" s="25">
        <v>140879</v>
      </c>
      <c r="H33" s="25">
        <v>144273</v>
      </c>
      <c r="I33" s="25">
        <v>147722</v>
      </c>
      <c r="J33" s="127">
        <f t="shared" si="0"/>
        <v>144291.33333333334</v>
      </c>
      <c r="L33" s="6" t="s">
        <v>55</v>
      </c>
      <c r="M33" s="27">
        <v>13615.333333333334</v>
      </c>
      <c r="N33" s="27">
        <v>13615.333333333334</v>
      </c>
    </row>
    <row r="34" spans="1:14">
      <c r="A34" s="25" t="s">
        <v>57</v>
      </c>
      <c r="B34" s="25">
        <v>184</v>
      </c>
      <c r="C34" s="25" t="s">
        <v>85</v>
      </c>
      <c r="D34" s="25">
        <v>3010</v>
      </c>
      <c r="E34" s="25" t="s">
        <v>86</v>
      </c>
      <c r="F34" s="25">
        <v>511</v>
      </c>
      <c r="G34" s="25">
        <v>8992</v>
      </c>
      <c r="H34" s="25">
        <v>9210</v>
      </c>
      <c r="I34" s="25">
        <v>9455</v>
      </c>
      <c r="J34" s="127">
        <f t="shared" si="0"/>
        <v>9219</v>
      </c>
      <c r="L34" s="6" t="s">
        <v>56</v>
      </c>
      <c r="M34" s="27">
        <v>144291.33333333334</v>
      </c>
      <c r="N34" s="27">
        <v>144291.33333333334</v>
      </c>
    </row>
    <row r="35" spans="1:14">
      <c r="A35" s="25" t="s">
        <v>58</v>
      </c>
      <c r="B35" s="25">
        <v>195</v>
      </c>
      <c r="C35" s="25" t="s">
        <v>85</v>
      </c>
      <c r="D35" s="25">
        <v>3010</v>
      </c>
      <c r="E35" s="25" t="s">
        <v>86</v>
      </c>
      <c r="F35" s="25">
        <v>511</v>
      </c>
      <c r="G35" s="25">
        <v>11281</v>
      </c>
      <c r="H35" s="25">
        <v>11583</v>
      </c>
      <c r="I35" s="25">
        <v>11893</v>
      </c>
      <c r="J35" s="127">
        <f t="shared" si="0"/>
        <v>11585.666666666666</v>
      </c>
      <c r="L35" s="6" t="s">
        <v>57</v>
      </c>
      <c r="M35" s="27">
        <v>9219</v>
      </c>
      <c r="N35" s="27">
        <v>9219</v>
      </c>
    </row>
    <row r="36" spans="1:14">
      <c r="A36" s="25" t="s">
        <v>59</v>
      </c>
      <c r="B36" s="25">
        <v>197</v>
      </c>
      <c r="C36" s="25" t="s">
        <v>85</v>
      </c>
      <c r="D36" s="25">
        <v>3010</v>
      </c>
      <c r="E36" s="25" t="s">
        <v>86</v>
      </c>
      <c r="F36" s="25">
        <v>511</v>
      </c>
      <c r="G36" s="25">
        <v>5107</v>
      </c>
      <c r="H36" s="25">
        <v>5271</v>
      </c>
      <c r="I36" s="25">
        <v>5420</v>
      </c>
      <c r="J36" s="127">
        <f t="shared" si="0"/>
        <v>5266</v>
      </c>
      <c r="L36" s="6" t="s">
        <v>58</v>
      </c>
      <c r="M36" s="27">
        <v>11585.666666666666</v>
      </c>
      <c r="N36" s="27">
        <v>11585.666666666666</v>
      </c>
    </row>
    <row r="37" spans="1:14">
      <c r="A37" s="25" t="s">
        <v>60</v>
      </c>
      <c r="B37" s="25">
        <v>201</v>
      </c>
      <c r="C37" s="25" t="s">
        <v>85</v>
      </c>
      <c r="D37" s="25">
        <v>3010</v>
      </c>
      <c r="E37" s="25" t="s">
        <v>86</v>
      </c>
      <c r="F37" s="25">
        <v>511</v>
      </c>
      <c r="G37" s="25">
        <v>8354</v>
      </c>
      <c r="H37" s="25">
        <v>8544</v>
      </c>
      <c r="I37" s="25">
        <v>8733</v>
      </c>
      <c r="J37" s="127">
        <f t="shared" si="0"/>
        <v>8543.6666666666661</v>
      </c>
      <c r="L37" s="6" t="s">
        <v>59</v>
      </c>
      <c r="M37" s="27">
        <v>5266</v>
      </c>
      <c r="N37" s="27">
        <v>5266</v>
      </c>
    </row>
    <row r="38" spans="1:14">
      <c r="A38" s="25" t="s">
        <v>61</v>
      </c>
      <c r="B38" s="25">
        <v>206</v>
      </c>
      <c r="C38" s="25" t="s">
        <v>85</v>
      </c>
      <c r="D38" s="25">
        <v>3010</v>
      </c>
      <c r="E38" s="25" t="s">
        <v>86</v>
      </c>
      <c r="F38" s="25">
        <v>511</v>
      </c>
      <c r="G38" s="25">
        <v>38698</v>
      </c>
      <c r="H38" s="25">
        <v>39545</v>
      </c>
      <c r="I38" s="25">
        <v>40432</v>
      </c>
      <c r="J38" s="127">
        <f t="shared" si="0"/>
        <v>39558.333333333336</v>
      </c>
      <c r="L38" s="6" t="s">
        <v>60</v>
      </c>
      <c r="M38" s="27">
        <v>8543.6666666666661</v>
      </c>
      <c r="N38" s="27">
        <v>8543.6666666666661</v>
      </c>
    </row>
    <row r="39" spans="1:14">
      <c r="A39" s="25" t="s">
        <v>62</v>
      </c>
      <c r="B39" s="25">
        <v>209</v>
      </c>
      <c r="C39" s="25" t="s">
        <v>85</v>
      </c>
      <c r="D39" s="25">
        <v>3010</v>
      </c>
      <c r="E39" s="25" t="s">
        <v>86</v>
      </c>
      <c r="F39" s="25">
        <v>511</v>
      </c>
      <c r="G39" s="25">
        <v>1124</v>
      </c>
      <c r="H39" s="25">
        <v>1137</v>
      </c>
      <c r="I39" s="25">
        <v>1151</v>
      </c>
      <c r="J39" s="127">
        <f t="shared" si="0"/>
        <v>1137.3333333333333</v>
      </c>
      <c r="L39" s="6" t="s">
        <v>61</v>
      </c>
      <c r="M39" s="27">
        <v>39558.333333333336</v>
      </c>
      <c r="N39" s="27">
        <v>39558.333333333336</v>
      </c>
    </row>
    <row r="40" spans="1:14">
      <c r="A40" s="25" t="s">
        <v>63</v>
      </c>
      <c r="B40" s="25">
        <v>217</v>
      </c>
      <c r="C40" s="25" t="s">
        <v>85</v>
      </c>
      <c r="D40" s="25">
        <v>3010</v>
      </c>
      <c r="E40" s="25" t="s">
        <v>86</v>
      </c>
      <c r="F40" s="25">
        <v>511</v>
      </c>
      <c r="G40" s="25">
        <v>5992</v>
      </c>
      <c r="H40" s="25">
        <v>6145</v>
      </c>
      <c r="I40" s="25">
        <v>6300</v>
      </c>
      <c r="J40" s="127">
        <f t="shared" si="0"/>
        <v>6145.666666666667</v>
      </c>
      <c r="L40" s="6" t="s">
        <v>62</v>
      </c>
      <c r="M40" s="27">
        <v>1137.3333333333333</v>
      </c>
      <c r="N40" s="27">
        <v>1137.3333333333333</v>
      </c>
    </row>
    <row r="41" spans="1:14">
      <c r="A41" s="25" t="s">
        <v>64</v>
      </c>
      <c r="B41" s="25">
        <v>226</v>
      </c>
      <c r="C41" s="25" t="s">
        <v>85</v>
      </c>
      <c r="D41" s="25">
        <v>3010</v>
      </c>
      <c r="E41" s="25" t="s">
        <v>86</v>
      </c>
      <c r="F41" s="25">
        <v>511</v>
      </c>
      <c r="G41" s="25">
        <v>28699</v>
      </c>
      <c r="H41" s="25">
        <v>29652</v>
      </c>
      <c r="I41" s="25">
        <v>30638</v>
      </c>
      <c r="J41" s="127">
        <f t="shared" si="0"/>
        <v>29663</v>
      </c>
      <c r="L41" s="6" t="s">
        <v>63</v>
      </c>
      <c r="M41" s="27">
        <v>6145.666666666667</v>
      </c>
      <c r="N41" s="27">
        <v>6145.666666666667</v>
      </c>
    </row>
    <row r="42" spans="1:14">
      <c r="A42" s="25" t="s">
        <v>65</v>
      </c>
      <c r="B42" s="25">
        <v>215</v>
      </c>
      <c r="C42" s="25" t="s">
        <v>85</v>
      </c>
      <c r="D42" s="25">
        <v>3010</v>
      </c>
      <c r="E42" s="25" t="s">
        <v>86</v>
      </c>
      <c r="F42" s="25">
        <v>511</v>
      </c>
      <c r="G42" s="25">
        <v>39007</v>
      </c>
      <c r="H42" s="25">
        <v>40117</v>
      </c>
      <c r="I42" s="25">
        <v>41276</v>
      </c>
      <c r="J42" s="127">
        <f t="shared" si="0"/>
        <v>40133.333333333336</v>
      </c>
      <c r="L42" s="6" t="s">
        <v>64</v>
      </c>
      <c r="M42" s="27">
        <v>29663</v>
      </c>
      <c r="N42" s="27">
        <v>29663</v>
      </c>
    </row>
    <row r="43" spans="1:14">
      <c r="A43" s="25" t="s">
        <v>66</v>
      </c>
      <c r="B43" s="25">
        <v>251</v>
      </c>
      <c r="C43" s="25" t="s">
        <v>85</v>
      </c>
      <c r="D43" s="25">
        <v>3010</v>
      </c>
      <c r="E43" s="25" t="s">
        <v>86</v>
      </c>
      <c r="F43" s="25">
        <v>511</v>
      </c>
      <c r="G43" s="25">
        <v>11738</v>
      </c>
      <c r="H43" s="25">
        <v>12019</v>
      </c>
      <c r="I43" s="25">
        <v>12314</v>
      </c>
      <c r="J43" s="127">
        <f t="shared" si="0"/>
        <v>12023.666666666666</v>
      </c>
      <c r="L43" s="6" t="s">
        <v>65</v>
      </c>
      <c r="M43" s="27">
        <v>40133.333333333336</v>
      </c>
      <c r="N43" s="27">
        <v>40133.333333333336</v>
      </c>
    </row>
    <row r="44" spans="1:14">
      <c r="A44" s="25" t="s">
        <v>67</v>
      </c>
      <c r="B44" s="25">
        <v>181</v>
      </c>
      <c r="C44" s="25" t="s">
        <v>85</v>
      </c>
      <c r="D44" s="25">
        <v>3010</v>
      </c>
      <c r="E44" s="25" t="s">
        <v>86</v>
      </c>
      <c r="F44" s="25">
        <v>511</v>
      </c>
      <c r="G44" s="25">
        <v>12475</v>
      </c>
      <c r="H44" s="25">
        <v>12459</v>
      </c>
      <c r="I44" s="25">
        <v>12449</v>
      </c>
      <c r="J44" s="127">
        <f t="shared" si="0"/>
        <v>12461</v>
      </c>
      <c r="L44" s="6" t="s">
        <v>66</v>
      </c>
      <c r="M44" s="27">
        <v>12023.666666666666</v>
      </c>
      <c r="N44" s="27">
        <v>12023.666666666666</v>
      </c>
    </row>
    <row r="45" spans="1:14">
      <c r="L45" s="6" t="s">
        <v>67</v>
      </c>
      <c r="M45" s="27">
        <v>12461</v>
      </c>
      <c r="N45" s="27">
        <v>12461</v>
      </c>
    </row>
    <row r="46" spans="1:14">
      <c r="L46" s="6" t="s">
        <v>26</v>
      </c>
      <c r="M46" s="27">
        <v>731278.66666666663</v>
      </c>
      <c r="N46" s="27">
        <v>731278.66666666663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L1:Y48"/>
  <sheetViews>
    <sheetView topLeftCell="L1" workbookViewId="0">
      <pane xSplit="1" ySplit="3" topLeftCell="M4" activePane="bottomRight" state="frozen"/>
      <selection activeCell="L1" sqref="L1"/>
      <selection pane="topRight" activeCell="M1" sqref="M1"/>
      <selection pane="bottomLeft" activeCell="L4" sqref="L4"/>
      <selection pane="bottomRight"/>
    </sheetView>
  </sheetViews>
  <sheetFormatPr defaultRowHeight="15"/>
  <cols>
    <col min="12" max="12" width="51.28515625" customWidth="1"/>
  </cols>
  <sheetData>
    <row r="1" spans="12:25" ht="18.75">
      <c r="L1" s="50" t="s">
        <v>87</v>
      </c>
    </row>
    <row r="2" spans="12:25">
      <c r="L2" s="61" t="s">
        <v>299</v>
      </c>
    </row>
    <row r="3" spans="12:25" s="60" customFormat="1" ht="12.75">
      <c r="M3" s="60" t="str">
        <f>'5. Food supply per cap {year}'!M3</f>
        <v>Bananas</v>
      </c>
      <c r="N3" s="60" t="str">
        <f>'5. Food supply per cap {year}'!N3</f>
        <v>Beans</v>
      </c>
      <c r="O3" s="60" t="str">
        <f>'5. Food supply per cap {year}'!O3</f>
        <v>Cassava</v>
      </c>
      <c r="P3" s="60" t="str">
        <f>'5. Food supply per cap {year}'!P3</f>
        <v>Groundnuts (in Shell Eq)</v>
      </c>
      <c r="Q3" s="60" t="str">
        <f>'5. Food supply per cap {year}'!Q3</f>
        <v>Maize</v>
      </c>
      <c r="R3" s="60" t="str">
        <f>'5. Food supply per cap {year}'!R3</f>
        <v>Millet</v>
      </c>
      <c r="S3" s="60" t="str">
        <f>'5. Food supply per cap {year}'!S3</f>
        <v>Plantains</v>
      </c>
      <c r="T3" s="60" t="str">
        <f>'5. Food supply per cap {year}'!T3</f>
        <v>Pulses, Other</v>
      </c>
      <c r="U3" s="60" t="str">
        <f>'5. Food supply per cap {year}'!U3</f>
        <v>Rice (Paddy Equivalent)</v>
      </c>
      <c r="V3" s="60" t="str">
        <f>'5. Food supply per cap {year}'!V3</f>
        <v>Sorghum</v>
      </c>
      <c r="W3" s="60" t="str">
        <f>'5. Food supply per cap {year}'!W3</f>
        <v>Sweet Potatoes</v>
      </c>
      <c r="X3" s="60" t="str">
        <f>'5. Food supply per cap {year}'!X3</f>
        <v>Wheat</v>
      </c>
      <c r="Y3" s="60" t="str">
        <f>'5. Food supply per cap {year}'!Y3</f>
        <v>Yams</v>
      </c>
    </row>
    <row r="4" spans="12:25" s="60" customFormat="1" ht="12.75">
      <c r="L4" s="60" t="str">
        <f>'6. Population {year}'!L4</f>
        <v>Angola</v>
      </c>
      <c r="M4" s="86">
        <f>IF('5. Food supply per cap {year}'!M4*'6. Population {year}'!$M4=0," ",'5. Food supply per cap {year}'!M4*'6. Population {year}'!$M4*365/1000000)</f>
        <v>152.96979504444445</v>
      </c>
      <c r="N4" s="86">
        <f>IF('5. Food supply per cap {year}'!N4*'6. Population {year}'!$M4=0," ",'5. Food supply per cap {year}'!N4*'6. Population {year}'!$M4*365/1000000)</f>
        <v>361.15673817777775</v>
      </c>
      <c r="O4" s="86">
        <f>IF('5. Food supply per cap {year}'!O4*'6. Population {year}'!$M4=0," ",'5. Food supply per cap {year}'!O4*'6. Population {year}'!$M4*365/1000000)</f>
        <v>2353.0696183888886</v>
      </c>
      <c r="P4" s="86">
        <f>IF('5. Food supply per cap {year}'!P4*'6. Population {year}'!$M4=0," ",'5. Food supply per cap {year}'!P4*'6. Population {year}'!$M4*365/1000000)</f>
        <v>125.11174593333332</v>
      </c>
      <c r="Q4" s="86">
        <f>IF('5. Food supply per cap {year}'!Q4*'6. Population {year}'!$M4=0," ",'5. Food supply per cap {year}'!Q4*'6. Population {year}'!$M4*365/1000000)</f>
        <v>2124.0722967777774</v>
      </c>
      <c r="R4" s="86">
        <f>IF('5. Food supply per cap {year}'!R4*'6. Population {year}'!$M4=0," ",'5. Food supply per cap {year}'!R4*'6. Population {year}'!$M4*365/1000000)</f>
        <v>358.16303737777775</v>
      </c>
      <c r="S4" s="86" t="str">
        <f>IF('5. Food supply per cap {year}'!S4*'6. Population {year}'!$M4=0," ",'5. Food supply per cap {year}'!S4*'6. Population {year}'!$M4*365/1000000)</f>
        <v xml:space="preserve"> </v>
      </c>
      <c r="T4" s="86" t="str">
        <f>IF('5. Food supply per cap {year}'!T4*'6. Population {year}'!$M4=0," ",'5. Food supply per cap {year}'!T4*'6. Population {year}'!$M4*365/1000000)</f>
        <v xml:space="preserve"> </v>
      </c>
      <c r="U4" s="86">
        <f>IF('5. Food supply per cap {year}'!U4*'6. Population {year}'!$M4=0," ",'5. Food supply per cap {year}'!U4*'6. Population {year}'!$M4*365/1000000)</f>
        <v>315.98096152222223</v>
      </c>
      <c r="V4" s="86" t="str">
        <f>IF('5. Food supply per cap {year}'!V4*'6. Population {year}'!$M4=0," ",'5. Food supply per cap {year}'!V4*'6. Population {year}'!$M4*365/1000000)</f>
        <v xml:space="preserve"> </v>
      </c>
      <c r="W4" s="86">
        <f>IF('5. Food supply per cap {year}'!W4*'6. Population {year}'!$M4=0," ",'5. Food supply per cap {year}'!W4*'6. Population {year}'!$M4*365/1000000)</f>
        <v>591.56775183333332</v>
      </c>
      <c r="X4" s="86">
        <f>IF('5. Food supply per cap {year}'!X4*'6. Population {year}'!$M4=0," ",'5. Food supply per cap {year}'!X4*'6. Population {year}'!$M4*365/1000000)</f>
        <v>1554.042559033333</v>
      </c>
      <c r="Y4" s="86" t="str">
        <f>IF('5. Food supply per cap {year}'!Y4*'6. Population {year}'!$M4=0," ",'5. Food supply per cap {year}'!Y4*'6. Population {year}'!$M4*365/1000000)</f>
        <v xml:space="preserve"> </v>
      </c>
    </row>
    <row r="5" spans="12:25" s="60" customFormat="1" ht="12.75">
      <c r="L5" s="60" t="str">
        <f>'6. Population {year}'!L5</f>
        <v>Benin</v>
      </c>
      <c r="M5" s="86">
        <f>IF('5. Food supply per cap {year}'!M5*'6. Population {year}'!$M5=0," ",'5. Food supply per cap {year}'!M5*'6. Population {year}'!$M5*365/1000000)</f>
        <v>7.8634200833333328</v>
      </c>
      <c r="N5" s="86">
        <f>IF('5. Food supply per cap {year}'!N5*'6. Population {year}'!$M5=0," ",'5. Food supply per cap {year}'!N5*'6. Population {year}'!$M5*365/1000000)</f>
        <v>283.69637085555559</v>
      </c>
      <c r="O5" s="86">
        <f>IF('5. Food supply per cap {year}'!O5*'6. Population {year}'!$M5=0," ",'5. Food supply per cap {year}'!O5*'6. Population {year}'!$M5*365/1000000)</f>
        <v>1210.294098411111</v>
      </c>
      <c r="P5" s="86">
        <f>IF('5. Food supply per cap {year}'!P5*'6. Population {year}'!$M5=0," ",'5. Food supply per cap {year}'!P5*'6. Population {year}'!$M5*365/1000000)</f>
        <v>321.33198521666668</v>
      </c>
      <c r="Q5" s="86">
        <f>IF('5. Food supply per cap {year}'!Q5*'6. Population {year}'!$M5=0," ",'5. Food supply per cap {year}'!Q5*'6. Population {year}'!$M5*365/1000000)</f>
        <v>1425.9595216777777</v>
      </c>
      <c r="R5" s="86">
        <f>IF('5. Food supply per cap {year}'!R5*'6. Population {year}'!$M5=0," ",'5. Food supply per cap {year}'!R5*'6. Population {year}'!$M5*365/1000000)</f>
        <v>75.478941705555556</v>
      </c>
      <c r="S5" s="86" t="str">
        <f>IF('5. Food supply per cap {year}'!S5*'6. Population {year}'!$M5=0," ",'5. Food supply per cap {year}'!S5*'6. Population {year}'!$M5*365/1000000)</f>
        <v xml:space="preserve"> </v>
      </c>
      <c r="T5" s="86">
        <f>IF('5. Food supply per cap {year}'!T5*'6. Population {year}'!$M5=0," ",'5. Food supply per cap {year}'!T5*'6. Population {year}'!$M5*365/1000000)</f>
        <v>59.217982438888903</v>
      </c>
      <c r="U5" s="86">
        <f>IF('5. Food supply per cap {year}'!U5*'6. Population {year}'!$M5=0," ",'5. Food supply per cap {year}'!U5*'6. Population {year}'!$M5*365/1000000)</f>
        <v>983.72868906666679</v>
      </c>
      <c r="V5" s="86">
        <f>IF('5. Food supply per cap {year}'!V5*'6. Population {year}'!$M5=0," ",'5. Food supply per cap {year}'!V5*'6. Population {year}'!$M5*365/1000000)</f>
        <v>364.44726590000005</v>
      </c>
      <c r="W5" s="86">
        <f>IF('5. Food supply per cap {year}'!W5*'6. Population {year}'!$M5=0," ",'5. Food supply per cap {year}'!W5*'6. Population {year}'!$M5*365/1000000)</f>
        <v>53.491038755555557</v>
      </c>
      <c r="X5" s="86">
        <f>IF('5. Food supply per cap {year}'!X5*'6. Population {year}'!$M5=0," ",'5. Food supply per cap {year}'!X5*'6. Population {year}'!$M5*365/1000000)</f>
        <v>151.08646763888888</v>
      </c>
      <c r="Y5" s="86">
        <f>IF('5. Food supply per cap {year}'!Y5*'6. Population {year}'!$M5=0," ",'5. Food supply per cap {year}'!Y5*'6. Population {year}'!$M5*365/1000000)</f>
        <v>1051.76952775</v>
      </c>
    </row>
    <row r="6" spans="12:25" s="60" customFormat="1" ht="12.75">
      <c r="L6" s="60" t="str">
        <f>'6. Population {year}'!L6</f>
        <v>Botswana</v>
      </c>
      <c r="M6" s="86">
        <f>IF('5. Food supply per cap {year}'!M6*'6. Population {year}'!$M6=0," ",'5. Food supply per cap {year}'!M6*'6. Population {year}'!$M6*365/1000000)</f>
        <v>3.6175652888888887</v>
      </c>
      <c r="N6" s="86">
        <f>IF('5. Food supply per cap {year}'!N6*'6. Population {year}'!$M6=0," ",'5. Food supply per cap {year}'!N6*'6. Population {year}'!$M6*365/1000000)</f>
        <v>9.4183788888888884</v>
      </c>
      <c r="O6" s="86">
        <f>IF('5. Food supply per cap {year}'!O6*'6. Population {year}'!$M6=0," ",'5. Food supply per cap {year}'!O6*'6. Population {year}'!$M6*365/1000000)</f>
        <v>1.1347444444444443E-2</v>
      </c>
      <c r="P6" s="86">
        <f>IF('5. Food supply per cap {year}'!P6*'6. Population {year}'!$M6=0," ",'5. Food supply per cap {year}'!P6*'6. Population {year}'!$M6*365/1000000)</f>
        <v>1.7543149111111109</v>
      </c>
      <c r="Q6" s="86">
        <f>IF('5. Food supply per cap {year}'!Q6*'6. Population {year}'!$M6=0," ",'5. Food supply per cap {year}'!Q6*'6. Population {year}'!$M6*365/1000000)</f>
        <v>222.20565711111107</v>
      </c>
      <c r="R6" s="86">
        <f>IF('5. Food supply per cap {year}'!R6*'6. Population {year}'!$M6=0," ",'5. Food supply per cap {year}'!R6*'6. Population {year}'!$M6*365/1000000)</f>
        <v>0.23148786666666668</v>
      </c>
      <c r="S6" s="86" t="str">
        <f>IF('5. Food supply per cap {year}'!S6*'6. Population {year}'!$M6=0," ",'5. Food supply per cap {year}'!S6*'6. Population {year}'!$M6*365/1000000)</f>
        <v xml:space="preserve"> </v>
      </c>
      <c r="T6" s="86">
        <f>IF('5. Food supply per cap {year}'!T6*'6. Population {year}'!$M6=0," ",'5. Food supply per cap {year}'!T6*'6. Population {year}'!$M6*365/1000000)</f>
        <v>78.220204044444444</v>
      </c>
      <c r="U6" s="86">
        <f>IF('5. Food supply per cap {year}'!U6*'6. Population {year}'!$M6=0," ",'5. Food supply per cap {year}'!U6*'6. Population {year}'!$M6*365/1000000)</f>
        <v>87.041707355555531</v>
      </c>
      <c r="V6" s="86">
        <f>IF('5. Food supply per cap {year}'!V6*'6. Population {year}'!$M6=0," ",'5. Food supply per cap {year}'!V6*'6. Population {year}'!$M6*365/1000000)</f>
        <v>141.61383717777775</v>
      </c>
      <c r="W6" s="86">
        <f>IF('5. Food supply per cap {year}'!W6*'6. Population {year}'!$M6=0," ",'5. Food supply per cap {year}'!W6*'6. Population {year}'!$M6*365/1000000)</f>
        <v>0.22921837777777776</v>
      </c>
      <c r="X6" s="86">
        <f>IF('5. Food supply per cap {year}'!X6*'6. Population {year}'!$M6=0," ",'5. Food supply per cap {year}'!X6*'6. Population {year}'!$M6*365/1000000)</f>
        <v>191.39961493333334</v>
      </c>
      <c r="Y6" s="86" t="str">
        <f>IF('5. Food supply per cap {year}'!Y6*'6. Population {year}'!$M6=0," ",'5. Food supply per cap {year}'!Y6*'6. Population {year}'!$M6*365/1000000)</f>
        <v xml:space="preserve"> </v>
      </c>
    </row>
    <row r="7" spans="12:25" s="60" customFormat="1" ht="12.75">
      <c r="L7" s="60" t="str">
        <f>'6. Population {year}'!L7</f>
        <v>Burkina Faso</v>
      </c>
      <c r="M7" s="86">
        <f>IF('5. Food supply per cap {year}'!M7*'6. Population {year}'!$M7=0," ",'5. Food supply per cap {year}'!M7*'6. Population {year}'!$M7*365/1000000)</f>
        <v>0.53674588333333328</v>
      </c>
      <c r="N7" s="86">
        <f>IF('5. Food supply per cap {year}'!N7*'6. Population {year}'!$M7=0," ",'5. Food supply per cap {year}'!N7*'6. Population {year}'!$M7*365/1000000)</f>
        <v>0.27703013333333337</v>
      </c>
      <c r="O7" s="86">
        <f>IF('5. Food supply per cap {year}'!O7*'6. Population {year}'!$M7=0," ",'5. Food supply per cap {year}'!O7*'6. Population {year}'!$M7*365/1000000)</f>
        <v>4.2420239166666667</v>
      </c>
      <c r="P7" s="86">
        <f>IF('5. Food supply per cap {year}'!P7*'6. Population {year}'!$M7=0," ",'5. Food supply per cap {year}'!P7*'6. Population {year}'!$M7*365/1000000)</f>
        <v>750.75166133333335</v>
      </c>
      <c r="Q7" s="86">
        <f>IF('5. Food supply per cap {year}'!Q7*'6. Population {year}'!$M7=0," ",'5. Food supply per cap {year}'!Q7*'6. Population {year}'!$M7*365/1000000)</f>
        <v>2171.673843966666</v>
      </c>
      <c r="R7" s="86">
        <f>IF('5. Food supply per cap {year}'!R7*'6. Population {year}'!$M7=0," ",'5. Food supply per cap {year}'!R7*'6. Population {year}'!$M7*365/1000000)</f>
        <v>3007.6815288333332</v>
      </c>
      <c r="S7" s="86">
        <f>IF('5. Food supply per cap {year}'!S7*'6. Population {year}'!$M7=0," ",'5. Food supply per cap {year}'!S7*'6. Population {year}'!$M7*365/1000000)</f>
        <v>0.31165890000000002</v>
      </c>
      <c r="T7" s="86">
        <f>IF('5. Food supply per cap {year}'!T7*'6. Population {year}'!$M7=0," ",'5. Food supply per cap {year}'!T7*'6. Population {year}'!$M7*365/1000000)</f>
        <v>657.82536598333331</v>
      </c>
      <c r="U7" s="86">
        <f>IF('5. Food supply per cap {year}'!U7*'6. Population {year}'!$M7=0," ",'5. Food supply per cap {year}'!U7*'6. Population {year}'!$M7*365/1000000)</f>
        <v>856.1269983000002</v>
      </c>
      <c r="V7" s="86">
        <f>IF('5. Food supply per cap {year}'!V7*'6. Population {year}'!$M7=0," ",'5. Food supply per cap {year}'!V7*'6. Population {year}'!$M7*365/1000000)</f>
        <v>3671.4284139166666</v>
      </c>
      <c r="W7" s="86">
        <f>IF('5. Food supply per cap {year}'!W7*'6. Population {year}'!$M7=0," ",'5. Food supply per cap {year}'!W7*'6. Population {year}'!$M7*365/1000000)</f>
        <v>61.812348499999999</v>
      </c>
      <c r="X7" s="86">
        <f>IF('5. Food supply per cap {year}'!X7*'6. Population {year}'!$M7=0," ",'5. Food supply per cap {year}'!X7*'6. Population {year}'!$M7*365/1000000)</f>
        <v>349.21379745000002</v>
      </c>
      <c r="Y7" s="86">
        <f>IF('5. Food supply per cap {year}'!Y7*'6. Population {year}'!$M7=0," ",'5. Food supply per cap {year}'!Y7*'6. Population {year}'!$M7*365/1000000)</f>
        <v>18.093530583333337</v>
      </c>
    </row>
    <row r="8" spans="12:25" s="60" customFormat="1" ht="12.75">
      <c r="L8" s="60" t="str">
        <f>'6. Population {year}'!L8</f>
        <v>Burundi</v>
      </c>
      <c r="M8" s="86">
        <f>IF('5. Food supply per cap {year}'!M8*'6. Population {year}'!$M8=0," ",'5. Food supply per cap {year}'!M8*'6. Population {year}'!$M8*365/1000000)</f>
        <v>663.84388261666652</v>
      </c>
      <c r="N8" s="86">
        <f>IF('5. Food supply per cap {year}'!N8*'6. Population {year}'!$M8=0," ",'5. Food supply per cap {year}'!N8*'6. Population {year}'!$M8*365/1000000)</f>
        <v>734.78790007222221</v>
      </c>
      <c r="O8" s="86">
        <f>IF('5. Food supply per cap {year}'!O8*'6. Population {year}'!$M8=0," ",'5. Food supply per cap {year}'!O8*'6. Population {year}'!$M8*365/1000000)</f>
        <v>625.77139529444446</v>
      </c>
      <c r="P8" s="86">
        <f>IF('5. Food supply per cap {year}'!P8*'6. Population {year}'!$M8=0," ",'5. Food supply per cap {year}'!P8*'6. Population {year}'!$M8*365/1000000)</f>
        <v>13.826032099999999</v>
      </c>
      <c r="Q8" s="86">
        <f>IF('5. Food supply per cap {year}'!Q8*'6. Population {year}'!$M8=0," ",'5. Food supply per cap {year}'!Q8*'6. Population {year}'!$M8*365/1000000)</f>
        <v>620.11697386666663</v>
      </c>
      <c r="R8" s="86">
        <f>IF('5. Food supply per cap {year}'!R8*'6. Population {year}'!$M8=0," ",'5. Food supply per cap {year}'!R8*'6. Population {year}'!$M8*365/1000000)</f>
        <v>7.005559772222222</v>
      </c>
      <c r="S8" s="86" t="str">
        <f>IF('5. Food supply per cap {year}'!S8*'6. Population {year}'!$M8=0," ",'5. Food supply per cap {year}'!S8*'6. Population {year}'!$M8*365/1000000)</f>
        <v xml:space="preserve"> </v>
      </c>
      <c r="T8" s="86">
        <f>IF('5. Food supply per cap {year}'!T8*'6. Population {year}'!$M8=0," ",'5. Food supply per cap {year}'!T8*'6. Population {year}'!$M8*365/1000000)</f>
        <v>5.6081495666666665</v>
      </c>
      <c r="U8" s="86">
        <f>IF('5. Food supply per cap {year}'!U8*'6. Population {year}'!$M8=0," ",'5. Food supply per cap {year}'!U8*'6. Population {year}'!$M8*365/1000000)</f>
        <v>151.04060903888887</v>
      </c>
      <c r="V8" s="86">
        <f>IF('5. Food supply per cap {year}'!V8*'6. Population {year}'!$M8=0," ",'5. Food supply per cap {year}'!V8*'6. Population {year}'!$M8*365/1000000)</f>
        <v>40.293536655555563</v>
      </c>
      <c r="W8" s="86">
        <f>IF('5. Food supply per cap {year}'!W8*'6. Population {year}'!$M8=0," ",'5. Food supply per cap {year}'!W8*'6. Population {year}'!$M8*365/1000000)</f>
        <v>788.19488216666673</v>
      </c>
      <c r="X8" s="86">
        <f>IF('5. Food supply per cap {year}'!X8*'6. Population {year}'!$M8=0," ",'5. Food supply per cap {year}'!X8*'6. Population {year}'!$M8*365/1000000)</f>
        <v>40.210247305555562</v>
      </c>
      <c r="Y8" s="86">
        <f>IF('5. Food supply per cap {year}'!Y8*'6. Population {year}'!$M8=0," ",'5. Food supply per cap {year}'!Y8*'6. Population {year}'!$M8*365/1000000)</f>
        <v>10.050248233333333</v>
      </c>
    </row>
    <row r="9" spans="12:25" s="60" customFormat="1" ht="12.75">
      <c r="L9" s="60" t="str">
        <f>'6. Population {year}'!L9</f>
        <v>Cameroon</v>
      </c>
      <c r="M9" s="86">
        <f>IF('5. Food supply per cap {year}'!M9*'6. Population {year}'!$M9=0," ",'5. Food supply per cap {year}'!M9*'6. Population {year}'!$M9*365/1000000)</f>
        <v>307.29823972777774</v>
      </c>
      <c r="N9" s="86">
        <f>IF('5. Food supply per cap {year}'!N9*'6. Population {year}'!$M9=0," ",'5. Food supply per cap {year}'!N9*'6. Population {year}'!$M9*365/1000000)</f>
        <v>554.47725280555562</v>
      </c>
      <c r="O9" s="86">
        <f>IF('5. Food supply per cap {year}'!O9*'6. Population {year}'!$M9=0," ",'5. Food supply per cap {year}'!O9*'6. Population {year}'!$M9*365/1000000)</f>
        <v>1740.7722917777778</v>
      </c>
      <c r="P9" s="86">
        <f>IF('5. Food supply per cap {year}'!P9*'6. Population {year}'!$M9=0," ",'5. Food supply per cap {year}'!P9*'6. Population {year}'!$M9*365/1000000)</f>
        <v>289.85500896111108</v>
      </c>
      <c r="Q9" s="86">
        <f>IF('5. Food supply per cap {year}'!Q9*'6. Population {year}'!$M9=0," ",'5. Food supply per cap {year}'!Q9*'6. Population {year}'!$M9*365/1000000)</f>
        <v>2317.2200260833333</v>
      </c>
      <c r="R9" s="86">
        <f>IF('5. Food supply per cap {year}'!R9*'6. Population {year}'!$M9=0," ",'5. Food supply per cap {year}'!R9*'6. Population {year}'!$M9*365/1000000)</f>
        <v>173.05637852222216</v>
      </c>
      <c r="S9" s="86">
        <f>IF('5. Food supply per cap {year}'!S9*'6. Population {year}'!$M9=0," ",'5. Food supply per cap {year}'!S9*'6. Population {year}'!$M9*365/1000000)</f>
        <v>739.80603159999987</v>
      </c>
      <c r="T9" s="86">
        <f>IF('5. Food supply per cap {year}'!T9*'6. Population {year}'!$M9=0," ",'5. Food supply per cap {year}'!T9*'6. Population {year}'!$M9*365/1000000)</f>
        <v>332.97485295555549</v>
      </c>
      <c r="U9" s="86">
        <f>IF('5. Food supply per cap {year}'!U9*'6. Population {year}'!$M9=0," ",'5. Food supply per cap {year}'!U9*'6. Population {year}'!$M9*365/1000000)</f>
        <v>1566.0736752444443</v>
      </c>
      <c r="V9" s="86">
        <f>IF('5. Food supply per cap {year}'!V9*'6. Population {year}'!$M9=0," ",'5. Food supply per cap {year}'!V9*'6. Population {year}'!$M9*365/1000000)</f>
        <v>1271.2031826277776</v>
      </c>
      <c r="W9" s="86">
        <f>IF('5. Food supply per cap {year}'!W9*'6. Population {year}'!$M9=0," ",'5. Food supply per cap {year}'!W9*'6. Population {year}'!$M9*365/1000000)</f>
        <v>169.74971009444445</v>
      </c>
      <c r="X9" s="86">
        <f>IF('5. Food supply per cap {year}'!X9*'6. Population {year}'!$M9=0," ",'5. Food supply per cap {year}'!X9*'6. Population {year}'!$M9*365/1000000)</f>
        <v>939.07164108333313</v>
      </c>
      <c r="Y9" s="86">
        <f>IF('5. Food supply per cap {year}'!Y9*'6. Population {year}'!$M9=0," ",'5. Food supply per cap {year}'!Y9*'6. Population {year}'!$M9*365/1000000)</f>
        <v>178.07186217777777</v>
      </c>
    </row>
    <row r="10" spans="12:25" s="60" customFormat="1" ht="12.75">
      <c r="L10" s="60" t="str">
        <f>'6. Population {year}'!L10</f>
        <v>Central African Republic</v>
      </c>
      <c r="M10" s="86">
        <f>IF('5. Food supply per cap {year}'!M10*'6. Population {year}'!$M10=0," ",'5. Food supply per cap {year}'!M10*'6. Population {year}'!$M10*365/1000000)</f>
        <v>62.442233866666683</v>
      </c>
      <c r="N10" s="86">
        <f>IF('5. Food supply per cap {year}'!N10*'6. Population {year}'!$M10=0," ",'5. Food supply per cap {year}'!N10*'6. Population {year}'!$M10*365/1000000)</f>
        <v>0.37621928888888889</v>
      </c>
      <c r="O10" s="86">
        <f>IF('5. Food supply per cap {year}'!O10*'6. Population {year}'!$M10=0," ",'5. Food supply per cap {year}'!O10*'6. Population {year}'!$M10*365/1000000)</f>
        <v>527.19507271111127</v>
      </c>
      <c r="P10" s="86" t="str">
        <f>IF('5. Food supply per cap {year}'!P10*'6. Population {year}'!$M10=0," ",'5. Food supply per cap {year}'!P10*'6. Population {year}'!$M10*365/1000000)</f>
        <v xml:space="preserve"> </v>
      </c>
      <c r="Q10" s="86">
        <f>IF('5. Food supply per cap {year}'!Q10*'6. Population {year}'!$M10=0," ",'5. Food supply per cap {year}'!Q10*'6. Population {year}'!$M10*365/1000000)</f>
        <v>389.46322466666669</v>
      </c>
      <c r="R10" s="86">
        <f>IF('5. Food supply per cap {year}'!R10*'6. Population {year}'!$M10=0," ",'5. Food supply per cap {year}'!R10*'6. Population {year}'!$M10*365/1000000)</f>
        <v>27.723294355555556</v>
      </c>
      <c r="S10" s="86">
        <f>IF('5. Food supply per cap {year}'!S10*'6. Population {year}'!$M10=0," ",'5. Food supply per cap {year}'!S10*'6. Population {year}'!$M10*365/1000000)</f>
        <v>28.958717155555558</v>
      </c>
      <c r="T10" s="86">
        <f>IF('5. Food supply per cap {year}'!T10*'6. Population {year}'!$M10=0," ",'5. Food supply per cap {year}'!T10*'6. Population {year}'!$M10*365/1000000)</f>
        <v>67.780480533333346</v>
      </c>
      <c r="U10" s="86">
        <f>IF('5. Food supply per cap {year}'!U10*'6. Population {year}'!$M10=0," ",'5. Food supply per cap {year}'!U10*'6. Population {year}'!$M10*365/1000000)</f>
        <v>114.72146288888887</v>
      </c>
      <c r="V10" s="86">
        <f>IF('5. Food supply per cap {year}'!V10*'6. Population {year}'!$M10=0," ",'5. Food supply per cap {year}'!V10*'6. Population {year}'!$M10*365/1000000)</f>
        <v>118.35655466666665</v>
      </c>
      <c r="W10" s="86" t="str">
        <f>IF('5. Food supply per cap {year}'!W10*'6. Population {year}'!$M10=0," ",'5. Food supply per cap {year}'!W10*'6. Population {year}'!$M10*365/1000000)</f>
        <v xml:space="preserve"> </v>
      </c>
      <c r="X10" s="86">
        <f>IF('5. Food supply per cap {year}'!X10*'6. Population {year}'!$M10=0," ",'5. Food supply per cap {year}'!X10*'6. Population {year}'!$M10*365/1000000)</f>
        <v>104.61946657777777</v>
      </c>
      <c r="Y10" s="86">
        <f>IF('5. Food supply per cap {year}'!Y10*'6. Population {year}'!$M10=0," ",'5. Food supply per cap {year}'!Y10*'6. Population {year}'!$M10*365/1000000)</f>
        <v>308.79977551111114</v>
      </c>
    </row>
    <row r="11" spans="12:25" s="60" customFormat="1" ht="12.75">
      <c r="L11" s="60" t="str">
        <f>'6. Population {year}'!L11</f>
        <v>Chad</v>
      </c>
      <c r="M11" s="86" t="str">
        <f>IF('5. Food supply per cap {year}'!M11*'6. Population {year}'!$M11=0," ",'5. Food supply per cap {year}'!M11*'6. Population {year}'!$M11*365/1000000)</f>
        <v xml:space="preserve"> </v>
      </c>
      <c r="N11" s="86">
        <f>IF('5. Food supply per cap {year}'!N11*'6. Population {year}'!$M11=0," ",'5. Food supply per cap {year}'!N11*'6. Population {year}'!$M11*365/1000000)</f>
        <v>205.26829119999996</v>
      </c>
      <c r="O11" s="86">
        <f>IF('5. Food supply per cap {year}'!O11*'6. Population {year}'!$M11=0," ",'5. Food supply per cap {year}'!O11*'6. Population {year}'!$M11*365/1000000)</f>
        <v>274.40693186666664</v>
      </c>
      <c r="P11" s="86">
        <f>IF('5. Food supply per cap {year}'!P11*'6. Population {year}'!$M11=0," ",'5. Food supply per cap {year}'!P11*'6. Population {year}'!$M11*365/1000000)</f>
        <v>881.15659022222212</v>
      </c>
      <c r="Q11" s="86">
        <f>IF('5. Food supply per cap {year}'!Q11*'6. Population {year}'!$M11=0," ",'5. Food supply per cap {year}'!Q11*'6. Population {year}'!$M11*365/1000000)</f>
        <v>408.8034066666666</v>
      </c>
      <c r="R11" s="86">
        <f>IF('5. Food supply per cap {year}'!R11*'6. Population {year}'!$M11=0," ",'5. Food supply per cap {year}'!R11*'6. Population {year}'!$M11*365/1000000)</f>
        <v>1184.5251397777777</v>
      </c>
      <c r="S11" s="86" t="str">
        <f>IF('5. Food supply per cap {year}'!S11*'6. Population {year}'!$M11=0," ",'5. Food supply per cap {year}'!S11*'6. Population {year}'!$M11*365/1000000)</f>
        <v xml:space="preserve"> </v>
      </c>
      <c r="T11" s="86">
        <f>IF('5. Food supply per cap {year}'!T11*'6. Population {year}'!$M11=0," ",'5. Food supply per cap {year}'!T11*'6. Population {year}'!$M11*365/1000000)</f>
        <v>111.86519026666666</v>
      </c>
      <c r="U11" s="86">
        <f>IF('5. Food supply per cap {year}'!U11*'6. Population {year}'!$M11=0," ",'5. Food supply per cap {year}'!U11*'6. Population {year}'!$M11*365/1000000)</f>
        <v>249.46427239999994</v>
      </c>
      <c r="V11" s="86">
        <f>IF('5. Food supply per cap {year}'!V11*'6. Population {year}'!$M11=0," ",'5. Food supply per cap {year}'!V11*'6. Population {year}'!$M11*365/1000000)</f>
        <v>1361.9119083111109</v>
      </c>
      <c r="W11" s="86">
        <f>IF('5. Food supply per cap {year}'!W11*'6. Population {year}'!$M11=0," ",'5. Food supply per cap {year}'!W11*'6. Population {year}'!$M11*365/1000000)</f>
        <v>49.433186133333329</v>
      </c>
      <c r="X11" s="86">
        <f>IF('5. Food supply per cap {year}'!X11*'6. Population {year}'!$M11=0," ",'5. Food supply per cap {year}'!X11*'6. Population {year}'!$M11*365/1000000)</f>
        <v>231.34128266666664</v>
      </c>
      <c r="Y11" s="86">
        <f>IF('5. Food supply per cap {year}'!Y11*'6. Population {year}'!$M11=0," ",'5. Food supply per cap {year}'!Y11*'6. Population {year}'!$M11*365/1000000)</f>
        <v>227.17161351111108</v>
      </c>
    </row>
    <row r="12" spans="12:25" s="60" customFormat="1" ht="12.75">
      <c r="L12" s="60" t="str">
        <f>'6. Population {year}'!L12</f>
        <v>Congo</v>
      </c>
      <c r="M12" s="86">
        <f>IF('5. Food supply per cap {year}'!M12*'6. Population {year}'!$M12=0," ",'5. Food supply per cap {year}'!M12*'6. Population {year}'!$M12*365/1000000)</f>
        <v>47.361440455555559</v>
      </c>
      <c r="N12" s="86">
        <f>IF('5. Food supply per cap {year}'!N12*'6. Population {year}'!$M12=0," ",'5. Food supply per cap {year}'!N12*'6. Population {year}'!$M12*365/1000000)</f>
        <v>32.039244966666665</v>
      </c>
      <c r="O12" s="86">
        <f>IF('5. Food supply per cap {year}'!O12*'6. Population {year}'!$M12=0," ",'5. Food supply per cap {year}'!O12*'6. Population {year}'!$M12*365/1000000)</f>
        <v>1026.3369567666666</v>
      </c>
      <c r="P12" s="86">
        <f>IF('5. Food supply per cap {year}'!P12*'6. Population {year}'!$M12=0," ",'5. Food supply per cap {year}'!P12*'6. Population {year}'!$M12*365/1000000)</f>
        <v>50.388570388888894</v>
      </c>
      <c r="Q12" s="86">
        <f>IF('5. Food supply per cap {year}'!Q12*'6. Population {year}'!$M12=0," ",'5. Food supply per cap {year}'!Q12*'6. Population {year}'!$M12*365/1000000)</f>
        <v>58.257412344444447</v>
      </c>
      <c r="R12" s="86" t="str">
        <f>IF('5. Food supply per cap {year}'!R12*'6. Population {year}'!$M12=0," ",'5. Food supply per cap {year}'!R12*'6. Population {year}'!$M12*365/1000000)</f>
        <v xml:space="preserve"> </v>
      </c>
      <c r="S12" s="86">
        <f>IF('5. Food supply per cap {year}'!S12*'6. Population {year}'!$M12=0," ",'5. Food supply per cap {year}'!S12*'6. Population {year}'!$M12*365/1000000)</f>
        <v>51.554481777777767</v>
      </c>
      <c r="T12" s="86">
        <f>IF('5. Food supply per cap {year}'!T12*'6. Population {year}'!$M12=0," ",'5. Food supply per cap {year}'!T12*'6. Population {year}'!$M12*365/1000000)</f>
        <v>0.62747231111111113</v>
      </c>
      <c r="U12" s="86">
        <f>IF('5. Food supply per cap {year}'!U12*'6. Population {year}'!$M12=0," ",'5. Food supply per cap {year}'!U12*'6. Population {year}'!$M12*365/1000000)</f>
        <v>197.13653731111111</v>
      </c>
      <c r="V12" s="86" t="str">
        <f>IF('5. Food supply per cap {year}'!V12*'6. Population {year}'!$M12=0," ",'5. Food supply per cap {year}'!V12*'6. Population {year}'!$M12*365/1000000)</f>
        <v xml:space="preserve"> </v>
      </c>
      <c r="W12" s="86">
        <f>IF('5. Food supply per cap {year}'!W12*'6. Population {year}'!$M12=0," ",'5. Food supply per cap {year}'!W12*'6. Population {year}'!$M12*365/1000000)</f>
        <v>5.1300101111111118</v>
      </c>
      <c r="X12" s="86">
        <f>IF('5. Food supply per cap {year}'!X12*'6. Population {year}'!$M12=0," ",'5. Food supply per cap {year}'!X12*'6. Population {year}'!$M12*365/1000000)</f>
        <v>563.76691282222225</v>
      </c>
      <c r="Y12" s="86">
        <f>IF('5. Food supply per cap {year}'!Y12*'6. Population {year}'!$M12=0," ",'5. Food supply per cap {year}'!Y12*'6. Population {year}'!$M12*365/1000000)</f>
        <v>10.620392833333332</v>
      </c>
    </row>
    <row r="13" spans="12:25" s="60" customFormat="1" ht="12.75">
      <c r="L13" s="60" t="str">
        <f>'6. Population {year}'!L13</f>
        <v>Côte d'Ivoire</v>
      </c>
      <c r="M13" s="86">
        <f>IF('5. Food supply per cap {year}'!M13*'6. Population {year}'!$M13=0," ",'5. Food supply per cap {year}'!M13*'6. Population {year}'!$M13*365/1000000)</f>
        <v>10.511594038888891</v>
      </c>
      <c r="N13" s="86">
        <f>IF('5. Food supply per cap {year}'!N13*'6. Population {year}'!$M13=0," ",'5. Food supply per cap {year}'!N13*'6. Population {year}'!$M13*365/1000000)</f>
        <v>91.371851599999999</v>
      </c>
      <c r="O13" s="86">
        <f>IF('5. Food supply per cap {year}'!O13*'6. Population {year}'!$M13=0," ",'5. Food supply per cap {year}'!O13*'6. Population {year}'!$M13*365/1000000)</f>
        <v>2243.5668561499997</v>
      </c>
      <c r="P13" s="86">
        <f>IF('5. Food supply per cap {year}'!P13*'6. Population {year}'!$M13=0," ",'5. Food supply per cap {year}'!P13*'6. Population {year}'!$M13*365/1000000)</f>
        <v>180.85209516111109</v>
      </c>
      <c r="Q13" s="86">
        <f>IF('5. Food supply per cap {year}'!Q13*'6. Population {year}'!$M13=0," ",'5. Food supply per cap {year}'!Q13*'6. Population {year}'!$M13*365/1000000)</f>
        <v>1185.5114634611111</v>
      </c>
      <c r="R13" s="86">
        <f>IF('5. Food supply per cap {year}'!R13*'6. Population {year}'!$M13=0," ",'5. Food supply per cap {year}'!R13*'6. Population {year}'!$M13*365/1000000)</f>
        <v>93.00007117777777</v>
      </c>
      <c r="S13" s="86">
        <f>IF('5. Food supply per cap {year}'!S13*'6. Population {year}'!$M13=0," ",'5. Food supply per cap {year}'!S13*'6. Population {year}'!$M13*365/1000000)</f>
        <v>1097.252384583333</v>
      </c>
      <c r="T13" s="86">
        <f>IF('5. Food supply per cap {year}'!T13*'6. Population {year}'!$M13=0," ",'5. Food supply per cap {year}'!T13*'6. Population {year}'!$M13*365/1000000)</f>
        <v>34.432055188888889</v>
      </c>
      <c r="U13" s="86">
        <f>IF('5. Food supply per cap {year}'!U13*'6. Population {year}'!$M13=0," ",'5. Food supply per cap {year}'!U13*'6. Population {year}'!$M13*365/1000000)</f>
        <v>3616.8982367888884</v>
      </c>
      <c r="V13" s="86">
        <f>IF('5. Food supply per cap {year}'!V13*'6. Population {year}'!$M13=0," ",'5. Food supply per cap {year}'!V13*'6. Population {year}'!$M13*365/1000000)</f>
        <v>64.817505838888891</v>
      </c>
      <c r="W13" s="86">
        <f>IF('5. Food supply per cap {year}'!W13*'6. Population {year}'!$M13=0," ",'5. Food supply per cap {year}'!W13*'6. Population {year}'!$M13*365/1000000)</f>
        <v>39.125158677777769</v>
      </c>
      <c r="X13" s="86">
        <f>IF('5. Food supply per cap {year}'!X13*'6. Population {year}'!$M13=0," ",'5. Food supply per cap {year}'!X13*'6. Population {year}'!$M13*365/1000000)</f>
        <v>910.24657719444428</v>
      </c>
      <c r="Y13" s="86">
        <f>IF('5. Food supply per cap {year}'!Y13*'6. Population {year}'!$M13=0," ",'5. Food supply per cap {year}'!Y13*'6. Population {year}'!$M13*365/1000000)</f>
        <v>3642.9258056277772</v>
      </c>
    </row>
    <row r="14" spans="12:25" s="60" customFormat="1" ht="12.75">
      <c r="L14" s="60" t="str">
        <f>'6. Population {year}'!L14</f>
        <v>Democratic Republic of the Congo</v>
      </c>
      <c r="M14" s="86">
        <f>IF('5. Food supply per cap {year}'!M14*'6. Population {year}'!$M14=0," ",'5. Food supply per cap {year}'!M14*'6. Population {year}'!$M14*365/1000000)</f>
        <v>169.76879999999997</v>
      </c>
      <c r="N14" s="86">
        <f>IF('5. Food supply per cap {year}'!N14*'6. Population {year}'!$M14=0," ",'5. Food supply per cap {year}'!N14*'6. Population {year}'!$M14*365/1000000)</f>
        <v>340.6472</v>
      </c>
      <c r="O14" s="86">
        <f>IF('5. Food supply per cap {year}'!O14*'6. Population {year}'!$M14=0," ",'5. Food supply per cap {year}'!O14*'6. Population {year}'!$M14*365/1000000)</f>
        <v>18712.368373333335</v>
      </c>
      <c r="P14" s="86">
        <f>IF('5. Food supply per cap {year}'!P14*'6. Population {year}'!$M14=0," ",'5. Food supply per cap {year}'!P14*'6. Population {year}'!$M14*365/1000000)</f>
        <v>967.49722666666673</v>
      </c>
      <c r="Q14" s="86">
        <f>IF('5. Food supply per cap {year}'!Q14*'6. Population {year}'!$M14=0," ",'5. Food supply per cap {year}'!Q14*'6. Population {year}'!$M14*365/1000000)</f>
        <v>4851.0972266666668</v>
      </c>
      <c r="R14" s="86">
        <f>IF('5. Food supply per cap {year}'!R14*'6. Population {year}'!$M14=0," ",'5. Food supply per cap {year}'!R14*'6. Population {year}'!$M14*365/1000000)</f>
        <v>77.745973333333325</v>
      </c>
      <c r="S14" s="86">
        <f>IF('5. Food supply per cap {year}'!S14*'6. Population {year}'!$M14=0," ",'5. Food supply per cap {year}'!S14*'6. Population {year}'!$M14*365/1000000)</f>
        <v>587.27429333333339</v>
      </c>
      <c r="T14" s="86">
        <f>IF('5. Food supply per cap {year}'!T14*'6. Population {year}'!$M14=0," ",'5. Food supply per cap {year}'!T14*'6. Population {year}'!$M14*365/1000000)</f>
        <v>260.0162666666667</v>
      </c>
      <c r="U14" s="86">
        <f>IF('5. Food supply per cap {year}'!U14*'6. Population {year}'!$M14=0," ",'5. Food supply per cap {year}'!U14*'6. Population {year}'!$M14*365/1000000)</f>
        <v>1509.6477866666662</v>
      </c>
      <c r="V14" s="86">
        <f>IF('5. Food supply per cap {year}'!V14*'6. Population {year}'!$M14=0," ",'5. Food supply per cap {year}'!V14*'6. Population {year}'!$M14*365/1000000)</f>
        <v>17.901546666666665</v>
      </c>
      <c r="W14" s="86">
        <f>IF('5. Food supply per cap {year}'!W14*'6. Population {year}'!$M14=0," ",'5. Food supply per cap {year}'!W14*'6. Population {year}'!$M14*365/1000000)</f>
        <v>208.16095999999999</v>
      </c>
      <c r="X14" s="86">
        <f>IF('5. Food supply per cap {year}'!X14*'6. Population {year}'!$M14=0," ",'5. Food supply per cap {year}'!X14*'6. Population {year}'!$M14*365/1000000)</f>
        <v>1580.4402666666665</v>
      </c>
      <c r="Y14" s="86">
        <f>IF('5. Food supply per cap {year}'!Y14*'6. Population {year}'!$M14=0," ",'5. Food supply per cap {year}'!Y14*'6. Population {year}'!$M14*365/1000000)</f>
        <v>79.965173333333325</v>
      </c>
    </row>
    <row r="15" spans="12:25" s="60" customFormat="1" ht="12.75">
      <c r="L15" s="60" t="str">
        <f>'6. Population {year}'!L15</f>
        <v>Djibouti</v>
      </c>
      <c r="M15" s="86">
        <f>IF('5. Food supply per cap {year}'!M15*'6. Population {year}'!$M15=0," ",'5. Food supply per cap {year}'!M15*'6. Population {year}'!$M15*365/1000000)</f>
        <v>0.63425806666666662</v>
      </c>
      <c r="N15" s="86">
        <f>IF('5. Food supply per cap {year}'!N15*'6. Population {year}'!$M15=0," ",'5. Food supply per cap {year}'!N15*'6. Population {year}'!$M15*365/1000000)</f>
        <v>6.3575395833333319</v>
      </c>
      <c r="O15" s="86" t="str">
        <f>IF('5. Food supply per cap {year}'!O15*'6. Population {year}'!$M15=0," ",'5. Food supply per cap {year}'!O15*'6. Population {year}'!$M15*365/1000000)</f>
        <v xml:space="preserve"> </v>
      </c>
      <c r="P15" s="86">
        <f>IF('5. Food supply per cap {year}'!P15*'6. Population {year}'!$M15=0," ",'5. Food supply per cap {year}'!P15*'6. Population {year}'!$M15*365/1000000)</f>
        <v>0.43380858333333333</v>
      </c>
      <c r="Q15" s="86">
        <f>IF('5. Food supply per cap {year}'!Q15*'6. Population {year}'!$M15=0," ",'5. Food supply per cap {year}'!Q15*'6. Population {year}'!$M15*365/1000000)</f>
        <v>1.9596180833333332</v>
      </c>
      <c r="R15" s="86" t="str">
        <f>IF('5. Food supply per cap {year}'!R15*'6. Population {year}'!$M15=0," ",'5. Food supply per cap {year}'!R15*'6. Population {year}'!$M15*365/1000000)</f>
        <v xml:space="preserve"> </v>
      </c>
      <c r="S15" s="86" t="str">
        <f>IF('5. Food supply per cap {year}'!S15*'6. Population {year}'!$M15=0," ",'5. Food supply per cap {year}'!S15*'6. Population {year}'!$M15*365/1000000)</f>
        <v xml:space="preserve"> </v>
      </c>
      <c r="T15" s="86">
        <f>IF('5. Food supply per cap {year}'!T15*'6. Population {year}'!$M15=0," ",'5. Food supply per cap {year}'!T15*'6. Population {year}'!$M15*365/1000000)</f>
        <v>4.9643658111111115</v>
      </c>
      <c r="U15" s="86">
        <f>IF('5. Food supply per cap {year}'!U15*'6. Population {year}'!$M15=0," ",'5. Food supply per cap {year}'!U15*'6. Population {year}'!$M15*365/1000000)</f>
        <v>116.6187170722222</v>
      </c>
      <c r="V15" s="86">
        <f>IF('5. Food supply per cap {year}'!V15*'6. Population {year}'!$M15=0," ",'5. Food supply per cap {year}'!V15*'6. Population {year}'!$M15*365/1000000)</f>
        <v>3.4245946555555555</v>
      </c>
      <c r="W15" s="86" t="str">
        <f>IF('5. Food supply per cap {year}'!W15*'6. Population {year}'!$M15=0," ",'5. Food supply per cap {year}'!W15*'6. Population {year}'!$M15*365/1000000)</f>
        <v xml:space="preserve"> </v>
      </c>
      <c r="X15" s="86">
        <f>IF('5. Food supply per cap {year}'!X15*'6. Population {year}'!$M15=0," ",'5. Food supply per cap {year}'!X15*'6. Population {year}'!$M15*365/1000000)</f>
        <v>230.38925641111112</v>
      </c>
      <c r="Y15" s="86" t="str">
        <f>IF('5. Food supply per cap {year}'!Y15*'6. Population {year}'!$M15=0," ",'5. Food supply per cap {year}'!Y15*'6. Population {year}'!$M15*365/1000000)</f>
        <v xml:space="preserve"> </v>
      </c>
    </row>
    <row r="16" spans="12:25" s="60" customFormat="1" ht="12.75">
      <c r="L16" s="60" t="str">
        <f>'6. Population {year}'!L16</f>
        <v>Equatorial Guinea</v>
      </c>
      <c r="M16" s="86" t="str">
        <f>IF('5. Food supply per cap {year}'!M16*'6. Population {year}'!$M16=0," ",'5. Food supply per cap {year}'!M16*'6. Population {year}'!$M16*365/1000000)</f>
        <v xml:space="preserve"> </v>
      </c>
      <c r="N16" s="86" t="str">
        <f>IF('5. Food supply per cap {year}'!N16*'6. Population {year}'!$M16=0," ",'5. Food supply per cap {year}'!N16*'6. Population {year}'!$M16*365/1000000)</f>
        <v xml:space="preserve"> </v>
      </c>
      <c r="O16" s="86" t="str">
        <f>IF('5. Food supply per cap {year}'!O16*'6. Population {year}'!$M16=0," ",'5. Food supply per cap {year}'!O16*'6. Population {year}'!$M16*365/1000000)</f>
        <v xml:space="preserve"> </v>
      </c>
      <c r="P16" s="86" t="str">
        <f>IF('5. Food supply per cap {year}'!P16*'6. Population {year}'!$M16=0," ",'5. Food supply per cap {year}'!P16*'6. Population {year}'!$M16*365/1000000)</f>
        <v xml:space="preserve"> </v>
      </c>
      <c r="Q16" s="86" t="str">
        <f>IF('5. Food supply per cap {year}'!Q16*'6. Population {year}'!$M16=0," ",'5. Food supply per cap {year}'!Q16*'6. Population {year}'!$M16*365/1000000)</f>
        <v xml:space="preserve"> </v>
      </c>
      <c r="R16" s="86" t="str">
        <f>IF('5. Food supply per cap {year}'!R16*'6. Population {year}'!$M16=0," ",'5. Food supply per cap {year}'!R16*'6. Population {year}'!$M16*365/1000000)</f>
        <v xml:space="preserve"> </v>
      </c>
      <c r="S16" s="86" t="str">
        <f>IF('5. Food supply per cap {year}'!S16*'6. Population {year}'!$M16=0," ",'5. Food supply per cap {year}'!S16*'6. Population {year}'!$M16*365/1000000)</f>
        <v xml:space="preserve"> </v>
      </c>
      <c r="T16" s="86" t="str">
        <f>IF('5. Food supply per cap {year}'!T16*'6. Population {year}'!$M16=0," ",'5. Food supply per cap {year}'!T16*'6. Population {year}'!$M16*365/1000000)</f>
        <v xml:space="preserve"> </v>
      </c>
      <c r="U16" s="86" t="str">
        <f>IF('5. Food supply per cap {year}'!U16*'6. Population {year}'!$M16=0," ",'5. Food supply per cap {year}'!U16*'6. Population {year}'!$M16*365/1000000)</f>
        <v xml:space="preserve"> </v>
      </c>
      <c r="V16" s="86" t="str">
        <f>IF('5. Food supply per cap {year}'!V16*'6. Population {year}'!$M16=0," ",'5. Food supply per cap {year}'!V16*'6. Population {year}'!$M16*365/1000000)</f>
        <v xml:space="preserve"> </v>
      </c>
      <c r="W16" s="86" t="str">
        <f>IF('5. Food supply per cap {year}'!W16*'6. Population {year}'!$M16=0," ",'5. Food supply per cap {year}'!W16*'6. Population {year}'!$M16*365/1000000)</f>
        <v xml:space="preserve"> </v>
      </c>
      <c r="X16" s="86" t="str">
        <f>IF('5. Food supply per cap {year}'!X16*'6. Population {year}'!$M16=0," ",'5. Food supply per cap {year}'!X16*'6. Population {year}'!$M16*365/1000000)</f>
        <v xml:space="preserve"> </v>
      </c>
      <c r="Y16" s="86" t="str">
        <f>IF('5. Food supply per cap {year}'!Y16*'6. Population {year}'!$M16=0," ",'5. Food supply per cap {year}'!Y16*'6. Population {year}'!$M16*365/1000000)</f>
        <v xml:space="preserve"> </v>
      </c>
    </row>
    <row r="17" spans="12:25" s="60" customFormat="1" ht="12.75">
      <c r="L17" s="60" t="str">
        <f>'6. Population {year}'!L17</f>
        <v>Eritrea</v>
      </c>
      <c r="M17" s="86" t="str">
        <f>IF('5. Food supply per cap {year}'!M17*'6. Population {year}'!$M17=0," ",'5. Food supply per cap {year}'!M17*'6. Population {year}'!$M17*365/1000000)</f>
        <v xml:space="preserve"> </v>
      </c>
      <c r="N17" s="86">
        <f>IF('5. Food supply per cap {year}'!N17*'6. Population {year}'!$M17=0," ",'5. Food supply per cap {year}'!N17*'6. Population {year}'!$M17*365/1000000)</f>
        <v>5.2538525833333329</v>
      </c>
      <c r="O17" s="86" t="str">
        <f>IF('5. Food supply per cap {year}'!O17*'6. Population {year}'!$M17=0," ",'5. Food supply per cap {year}'!O17*'6. Population {year}'!$M17*365/1000000)</f>
        <v xml:space="preserve"> </v>
      </c>
      <c r="P17" s="86">
        <f>IF('5. Food supply per cap {year}'!P17*'6. Population {year}'!$M17=0," ",'5. Food supply per cap {year}'!P17*'6. Population {year}'!$M17*365/1000000)</f>
        <v>13.413372833333334</v>
      </c>
      <c r="Q17" s="86">
        <f>IF('5. Food supply per cap {year}'!Q17*'6. Population {year}'!$M17=0," ",'5. Food supply per cap {year}'!Q17*'6. Population {year}'!$M17*365/1000000)</f>
        <v>69.589614388888876</v>
      </c>
      <c r="R17" s="86">
        <f>IF('5. Food supply per cap {year}'!R17*'6. Population {year}'!$M17=0," ",'5. Food supply per cap {year}'!R17*'6. Population {year}'!$M17*365/1000000)</f>
        <v>109.39613519444443</v>
      </c>
      <c r="S17" s="86" t="str">
        <f>IF('5. Food supply per cap {year}'!S17*'6. Population {year}'!$M17=0," ",'5. Food supply per cap {year}'!S17*'6. Population {year}'!$M17*365/1000000)</f>
        <v xml:space="preserve"> </v>
      </c>
      <c r="T17" s="86">
        <f>IF('5. Food supply per cap {year}'!T17*'6. Population {year}'!$M17=0," ",'5. Food supply per cap {year}'!T17*'6. Population {year}'!$M17*365/1000000)</f>
        <v>126.77382980555554</v>
      </c>
      <c r="U17" s="86">
        <f>IF('5. Food supply per cap {year}'!U17*'6. Population {year}'!$M17=0," ",'5. Food supply per cap {year}'!U17*'6. Population {year}'!$M17*365/1000000)</f>
        <v>1.3345799166666665</v>
      </c>
      <c r="V17" s="86">
        <f>IF('5. Food supply per cap {year}'!V17*'6. Population {year}'!$M17=0," ",'5. Food supply per cap {year}'!V17*'6. Population {year}'!$M17*365/1000000)</f>
        <v>799.45841919444445</v>
      </c>
      <c r="W17" s="86" t="str">
        <f>IF('5. Food supply per cap {year}'!W17*'6. Population {year}'!$M17=0," ",'5. Food supply per cap {year}'!W17*'6. Population {year}'!$M17*365/1000000)</f>
        <v xml:space="preserve"> </v>
      </c>
      <c r="X17" s="86">
        <f>IF('5. Food supply per cap {year}'!X17*'6. Population {year}'!$M17=0," ",'5. Food supply per cap {year}'!X17*'6. Population {year}'!$M17*365/1000000)</f>
        <v>783.79259080555562</v>
      </c>
      <c r="Y17" s="86" t="str">
        <f>IF('5. Food supply per cap {year}'!Y17*'6. Population {year}'!$M17=0," ",'5. Food supply per cap {year}'!Y17*'6. Population {year}'!$M17*365/1000000)</f>
        <v xml:space="preserve"> </v>
      </c>
    </row>
    <row r="18" spans="12:25" s="60" customFormat="1" ht="12.75">
      <c r="L18" s="60" t="str">
        <f>'6. Population {year}'!L18</f>
        <v>Ethiopia</v>
      </c>
      <c r="M18" s="86">
        <f>IF('5. Food supply per cap {year}'!M18*'6. Population {year}'!$M18=0," ",'5. Food supply per cap {year}'!M18*'6. Population {year}'!$M18*365/1000000)</f>
        <v>123.37162425</v>
      </c>
      <c r="N18" s="86">
        <f>IF('5. Food supply per cap {year}'!N18*'6. Population {year}'!$M18=0," ",'5. Food supply per cap {year}'!N18*'6. Population {year}'!$M18*365/1000000)</f>
        <v>424.57370008333339</v>
      </c>
      <c r="O18" s="86" t="str">
        <f>IF('5. Food supply per cap {year}'!O18*'6. Population {year}'!$M18=0," ",'5. Food supply per cap {year}'!O18*'6. Population {year}'!$M18*365/1000000)</f>
        <v xml:space="preserve"> </v>
      </c>
      <c r="P18" s="86">
        <f>IF('5. Food supply per cap {year}'!P18*'6. Population {year}'!$M18=0," ",'5. Food supply per cap {year}'!P18*'6. Population {year}'!$M18*365/1000000)</f>
        <v>119.92132183333332</v>
      </c>
      <c r="Q18" s="86">
        <f>IF('5. Food supply per cap {year}'!Q18*'6. Population {year}'!$M18=0," ",'5. Food supply per cap {year}'!Q18*'6. Population {year}'!$M18*365/1000000)</f>
        <v>11642.066365166667</v>
      </c>
      <c r="R18" s="86">
        <f>IF('5. Food supply per cap {year}'!R18*'6. Population {year}'!$M18=0," ",'5. Food supply per cap {year}'!R18*'6. Population {year}'!$M18*365/1000000)</f>
        <v>1069.6870005833334</v>
      </c>
      <c r="S18" s="86" t="str">
        <f>IF('5. Food supply per cap {year}'!S18*'6. Population {year}'!$M18=0," ",'5. Food supply per cap {year}'!S18*'6. Population {year}'!$M18*365/1000000)</f>
        <v xml:space="preserve"> </v>
      </c>
      <c r="T18" s="86">
        <f>IF('5. Food supply per cap {year}'!T18*'6. Population {year}'!$M18=0," ",'5. Food supply per cap {year}'!T18*'6. Population {year}'!$M18*365/1000000)</f>
        <v>2896.6687559166667</v>
      </c>
      <c r="U18" s="86">
        <f>IF('5. Food supply per cap {year}'!U18*'6. Population {year}'!$M18=0," ",'5. Food supply per cap {year}'!U18*'6. Population {year}'!$M18*365/1000000)</f>
        <v>139.69062216666666</v>
      </c>
      <c r="V18" s="86">
        <f>IF('5. Food supply per cap {year}'!V18*'6. Population {year}'!$M18=0," ",'5. Food supply per cap {year}'!V18*'6. Population {year}'!$M18*365/1000000)</f>
        <v>6418.9612662500003</v>
      </c>
      <c r="W18" s="86">
        <f>IF('5. Food supply per cap {year}'!W18*'6. Population {year}'!$M18=0," ",'5. Food supply per cap {year}'!W18*'6. Population {year}'!$M18*365/1000000)</f>
        <v>364.14678208333333</v>
      </c>
      <c r="X18" s="86">
        <f>IF('5. Food supply per cap {year}'!X18*'6. Population {year}'!$M18=0," ",'5. Food supply per cap {year}'!X18*'6. Population {year}'!$M18*365/1000000)</f>
        <v>6388.0950473333332</v>
      </c>
      <c r="Y18" s="86">
        <f>IF('5. Food supply per cap {year}'!Y18*'6. Population {year}'!$M18=0," ",'5. Food supply per cap {year}'!Y18*'6. Population {year}'!$M18*365/1000000)</f>
        <v>184.45130216666669</v>
      </c>
    </row>
    <row r="19" spans="12:25" s="60" customFormat="1" ht="12.75">
      <c r="L19" s="60" t="str">
        <f>'6. Population {year}'!L19</f>
        <v>Gabon</v>
      </c>
      <c r="M19" s="86">
        <f>IF('5. Food supply per cap {year}'!M19*'6. Population {year}'!$M19=0," ",'5. Food supply per cap {year}'!M19*'6. Population {year}'!$M19*365/1000000)</f>
        <v>6.6597956777777778</v>
      </c>
      <c r="N19" s="86">
        <f>IF('5. Food supply per cap {year}'!N19*'6. Population {year}'!$M19=0," ",'5. Food supply per cap {year}'!N19*'6. Population {year}'!$M19*365/1000000)</f>
        <v>2.2516290333333338</v>
      </c>
      <c r="O19" s="86">
        <f>IF('5. Food supply per cap {year}'!O19*'6. Population {year}'!$M19=0," ",'5. Food supply per cap {year}'!O19*'6. Population {year}'!$M19*365/1000000)</f>
        <v>114.8602496777778</v>
      </c>
      <c r="P19" s="86">
        <f>IF('5. Food supply per cap {year}'!P19*'6. Population {year}'!$M19=0," ",'5. Food supply per cap {year}'!P19*'6. Population {year}'!$M19*365/1000000)</f>
        <v>63.526164227777784</v>
      </c>
      <c r="Q19" s="86">
        <f>IF('5. Food supply per cap {year}'!Q19*'6. Population {year}'!$M19=0," ",'5. Food supply per cap {year}'!Q19*'6. Population {year}'!$M19*365/1000000)</f>
        <v>70.939899038888882</v>
      </c>
      <c r="R19" s="86" t="str">
        <f>IF('5. Food supply per cap {year}'!R19*'6. Population {year}'!$M19=0," ",'5. Food supply per cap {year}'!R19*'6. Population {year}'!$M19*365/1000000)</f>
        <v xml:space="preserve"> </v>
      </c>
      <c r="S19" s="86">
        <f>IF('5. Food supply per cap {year}'!S19*'6. Population {year}'!$M19=0," ",'5. Food supply per cap {year}'!S19*'6. Population {year}'!$M19*365/1000000)</f>
        <v>151.6130843666667</v>
      </c>
      <c r="T19" s="86">
        <f>IF('5. Food supply per cap {year}'!T19*'6. Population {year}'!$M19=0," ",'5. Food supply per cap {year}'!T19*'6. Population {year}'!$M19*365/1000000)</f>
        <v>1.0595901333333335</v>
      </c>
      <c r="U19" s="86">
        <f>IF('5. Food supply per cap {year}'!U19*'6. Population {year}'!$M19=0," ",'5. Food supply per cap {year}'!U19*'6. Population {year}'!$M19*365/1000000)</f>
        <v>190.53094697222224</v>
      </c>
      <c r="V19" s="86" t="str">
        <f>IF('5. Food supply per cap {year}'!V19*'6. Population {year}'!$M19=0," ",'5. Food supply per cap {year}'!V19*'6. Population {year}'!$M19*365/1000000)</f>
        <v xml:space="preserve"> </v>
      </c>
      <c r="W19" s="86">
        <f>IF('5. Food supply per cap {year}'!W19*'6. Population {year}'!$M19=0," ",'5. Food supply per cap {year}'!W19*'6. Population {year}'!$M19*365/1000000)</f>
        <v>3.3281997777777783</v>
      </c>
      <c r="X19" s="86">
        <f>IF('5. Food supply per cap {year}'!X19*'6. Population {year}'!$M19=0," ",'5. Food supply per cap {year}'!X19*'6. Population {year}'!$M19*365/1000000)</f>
        <v>199.82952961666666</v>
      </c>
      <c r="Y19" s="86">
        <f>IF('5. Food supply per cap {year}'!Y19*'6. Population {year}'!$M19=0," ",'5. Food supply per cap {year}'!Y19*'6. Population {year}'!$M19*365/1000000)</f>
        <v>81.333731100000008</v>
      </c>
    </row>
    <row r="20" spans="12:25" s="60" customFormat="1" ht="12.75">
      <c r="L20" s="60" t="str">
        <f>'6. Population {year}'!L20</f>
        <v>Gambia</v>
      </c>
      <c r="M20" s="86" t="str">
        <f>IF('5. Food supply per cap {year}'!M20*'6. Population {year}'!$M20=0," ",'5. Food supply per cap {year}'!M20*'6. Population {year}'!$M20*365/1000000)</f>
        <v xml:space="preserve"> </v>
      </c>
      <c r="N20" s="86">
        <f>IF('5. Food supply per cap {year}'!N20*'6. Population {year}'!$M20=0," ",'5. Food supply per cap {year}'!N20*'6. Population {year}'!$M20*365/1000000)</f>
        <v>0.10321470000000001</v>
      </c>
      <c r="O20" s="86">
        <f>IF('5. Food supply per cap {year}'!O20*'6. Population {year}'!$M20=0," ",'5. Food supply per cap {year}'!O20*'6. Population {year}'!$M20*365/1000000)</f>
        <v>8.4731623166666648</v>
      </c>
      <c r="P20" s="86">
        <f>IF('5. Food supply per cap {year}'!P20*'6. Population {year}'!$M20=0," ",'5. Food supply per cap {year}'!P20*'6. Population {year}'!$M20*365/1000000)</f>
        <v>41.603169633333337</v>
      </c>
      <c r="Q20" s="86">
        <f>IF('5. Food supply per cap {year}'!Q20*'6. Population {year}'!$M20=0," ",'5. Food supply per cap {year}'!Q20*'6. Population {year}'!$M20*365/1000000)</f>
        <v>40.406643666666668</v>
      </c>
      <c r="R20" s="86">
        <f>IF('5. Food supply per cap {year}'!R20*'6. Population {year}'!$M20=0," ",'5. Food supply per cap {year}'!R20*'6. Population {year}'!$M20*365/1000000)</f>
        <v>252.76515476666665</v>
      </c>
      <c r="S20" s="86" t="str">
        <f>IF('5. Food supply per cap {year}'!S20*'6. Population {year}'!$M20=0," ",'5. Food supply per cap {year}'!S20*'6. Population {year}'!$M20*365/1000000)</f>
        <v xml:space="preserve"> </v>
      </c>
      <c r="T20" s="86">
        <f>IF('5. Food supply per cap {year}'!T20*'6. Population {year}'!$M20=0," ",'5. Food supply per cap {year}'!T20*'6. Population {year}'!$M20*365/1000000)</f>
        <v>8.9796788999999979</v>
      </c>
      <c r="U20" s="86">
        <f>IF('5. Food supply per cap {year}'!U20*'6. Population {year}'!$M20=0," ",'5. Food supply per cap {year}'!U20*'6. Population {year}'!$M20*365/1000000)</f>
        <v>274.6352028666667</v>
      </c>
      <c r="V20" s="86">
        <f>IF('5. Food supply per cap {year}'!V20*'6. Population {year}'!$M20=0," ",'5. Food supply per cap {year}'!V20*'6. Population {year}'!$M20*365/1000000)</f>
        <v>69.947073083333336</v>
      </c>
      <c r="W20" s="86" t="str">
        <f>IF('5. Food supply per cap {year}'!W20*'6. Population {year}'!$M20=0," ",'5. Food supply per cap {year}'!W20*'6. Population {year}'!$M20*365/1000000)</f>
        <v xml:space="preserve"> </v>
      </c>
      <c r="X20" s="86">
        <f>IF('5. Food supply per cap {year}'!X20*'6. Population {year}'!$M20=0," ",'5. Food supply per cap {year}'!X20*'6. Population {year}'!$M20*365/1000000)</f>
        <v>106.51374763333332</v>
      </c>
      <c r="Y20" s="86" t="str">
        <f>IF('5. Food supply per cap {year}'!Y20*'6. Population {year}'!$M20=0," ",'5. Food supply per cap {year}'!Y20*'6. Population {year}'!$M20*365/1000000)</f>
        <v xml:space="preserve"> </v>
      </c>
    </row>
    <row r="21" spans="12:25" s="60" customFormat="1" ht="12.75">
      <c r="L21" s="60" t="str">
        <f>'6. Population {year}'!L21</f>
        <v>Ghana</v>
      </c>
      <c r="M21" s="86">
        <f>IF('5. Food supply per cap {year}'!M21*'6. Population {year}'!$M21=0," ",'5. Food supply per cap {year}'!M21*'6. Population {year}'!$M21*365/1000000)</f>
        <v>17.463927483333336</v>
      </c>
      <c r="N21" s="86">
        <f>IF('5. Food supply per cap {year}'!N21*'6. Population {year}'!$M21=0," ",'5. Food supply per cap {year}'!N21*'6. Population {year}'!$M21*365/1000000)</f>
        <v>4.6316188333333335</v>
      </c>
      <c r="O21" s="86">
        <f>IF('5. Food supply per cap {year}'!O21*'6. Population {year}'!$M21=0," ",'5. Food supply per cap {year}'!O21*'6. Population {year}'!$M21*365/1000000)</f>
        <v>4933.109974566667</v>
      </c>
      <c r="P21" s="86">
        <f>IF('5. Food supply per cap {year}'!P21*'6. Population {year}'!$M21=0," ",'5. Food supply per cap {year}'!P21*'6. Population {year}'!$M21*365/1000000)</f>
        <v>549.55519698333319</v>
      </c>
      <c r="Q21" s="86">
        <f>IF('5. Food supply per cap {year}'!Q21*'6. Population {year}'!$M21=0," ",'5. Food supply per cap {year}'!Q21*'6. Population {year}'!$M21*365/1000000)</f>
        <v>2789.460554416667</v>
      </c>
      <c r="R21" s="86">
        <f>IF('5. Food supply per cap {year}'!R21*'6. Population {year}'!$M21=0," ",'5. Food supply per cap {year}'!R21*'6. Population {year}'!$M21*365/1000000)</f>
        <v>370.42052739999997</v>
      </c>
      <c r="S21" s="86">
        <f>IF('5. Food supply per cap {year}'!S21*'6. Population {year}'!$M21=0," ",'5. Food supply per cap {year}'!S21*'6. Population {year}'!$M21*365/1000000)</f>
        <v>2301.7510912666667</v>
      </c>
      <c r="T21" s="86">
        <f>IF('5. Food supply per cap {year}'!T21*'6. Population {year}'!$M21=0," ",'5. Food supply per cap {year}'!T21*'6. Population {year}'!$M21*365/1000000)</f>
        <v>48.277815133333334</v>
      </c>
      <c r="U21" s="86">
        <f>IF('5. Food supply per cap {year}'!U21*'6. Population {year}'!$M21=0," ",'5. Food supply per cap {year}'!U21*'6. Population {year}'!$M21*365/1000000)</f>
        <v>1937.4606476166664</v>
      </c>
      <c r="V21" s="86">
        <f>IF('5. Food supply per cap {year}'!V21*'6. Population {year}'!$M21=0," ",'5. Food supply per cap {year}'!V21*'6. Population {year}'!$M21*365/1000000)</f>
        <v>629.2190409166667</v>
      </c>
      <c r="W21" s="86">
        <f>IF('5. Food supply per cap {year}'!W21*'6. Population {year}'!$M21=0," ",'5. Food supply per cap {year}'!W21*'6. Population {year}'!$M21*365/1000000)</f>
        <v>87.319637416666652</v>
      </c>
      <c r="X21" s="86">
        <f>IF('5. Food supply per cap {year}'!X21*'6. Population {year}'!$M21=0," ",'5. Food supply per cap {year}'!X21*'6. Population {year}'!$M21*365/1000000)</f>
        <v>1117.4734004000002</v>
      </c>
      <c r="Y21" s="86">
        <f>IF('5. Food supply per cap {year}'!Y21*'6. Population {year}'!$M21=0," ",'5. Food supply per cap {year}'!Y21*'6. Population {year}'!$M21*365/1000000)</f>
        <v>2578.0407770833335</v>
      </c>
    </row>
    <row r="22" spans="12:25" s="60" customFormat="1" ht="12.75">
      <c r="L22" s="60" t="str">
        <f>'6. Population {year}'!L22</f>
        <v>Guinea</v>
      </c>
      <c r="M22" s="86">
        <f>IF('5. Food supply per cap {year}'!M22*'6. Population {year}'!$M22=0," ",'5. Food supply per cap {year}'!M22*'6. Population {year}'!$M22*365/1000000)</f>
        <v>74.373217600000004</v>
      </c>
      <c r="N22" s="86">
        <f>IF('5. Food supply per cap {year}'!N22*'6. Population {year}'!$M22=0," ",'5. Food supply per cap {year}'!N22*'6. Population {year}'!$M22*365/1000000)</f>
        <v>1.0539642666666669</v>
      </c>
      <c r="O22" s="86">
        <f>IF('5. Food supply per cap {year}'!O22*'6. Population {year}'!$M22=0," ",'5. Food supply per cap {year}'!O22*'6. Population {year}'!$M22*365/1000000)</f>
        <v>1033.4234196</v>
      </c>
      <c r="P22" s="86">
        <f>IF('5. Food supply per cap {year}'!P22*'6. Population {year}'!$M22=0," ",'5. Food supply per cap {year}'!P22*'6. Population {year}'!$M22*365/1000000)</f>
        <v>211.44585293333333</v>
      </c>
      <c r="Q22" s="86">
        <f>IF('5. Food supply per cap {year}'!Q22*'6. Population {year}'!$M22=0," ",'5. Food supply per cap {year}'!Q22*'6. Population {year}'!$M22*365/1000000)</f>
        <v>290.53899746666667</v>
      </c>
      <c r="R22" s="86">
        <f>IF('5. Food supply per cap {year}'!R22*'6. Population {year}'!$M22=0," ",'5. Food supply per cap {year}'!R22*'6. Population {year}'!$M22*365/1000000)</f>
        <v>23.507985599999998</v>
      </c>
      <c r="S22" s="86">
        <f>IF('5. Food supply per cap {year}'!S22*'6. Population {year}'!$M22=0," ",'5. Food supply per cap {year}'!S22*'6. Population {year}'!$M22*365/1000000)</f>
        <v>328.12657093333331</v>
      </c>
      <c r="T22" s="86">
        <f>IF('5. Food supply per cap {year}'!T22*'6. Population {year}'!$M22=0," ",'5. Food supply per cap {year}'!T22*'6. Population {year}'!$M22*365/1000000)</f>
        <v>180.01022306666667</v>
      </c>
      <c r="U22" s="86">
        <f>IF('5. Food supply per cap {year}'!U22*'6. Population {year}'!$M22=0," ",'5. Food supply per cap {year}'!U22*'6. Population {year}'!$M22*365/1000000)</f>
        <v>3216.7103979999997</v>
      </c>
      <c r="V22" s="86">
        <f>IF('5. Food supply per cap {year}'!V22*'6. Population {year}'!$M22=0," ",'5. Food supply per cap {year}'!V22*'6. Population {year}'!$M22*365/1000000)</f>
        <v>12.842325466666665</v>
      </c>
      <c r="W22" s="86">
        <f>IF('5. Food supply per cap {year}'!W22*'6. Population {year}'!$M22=0," ",'5. Food supply per cap {year}'!W22*'6. Population {year}'!$M22*365/1000000)</f>
        <v>159.09132359999998</v>
      </c>
      <c r="X22" s="86">
        <f>IF('5. Food supply per cap {year}'!X22*'6. Population {year}'!$M22=0," ",'5. Food supply per cap {year}'!X22*'6. Population {year}'!$M22*365/1000000)</f>
        <v>332.29660346666662</v>
      </c>
      <c r="Y22" s="86">
        <f>IF('5. Food supply per cap {year}'!Y22*'6. Population {year}'!$M22=0," ",'5. Food supply per cap {year}'!Y22*'6. Population {year}'!$M22*365/1000000)</f>
        <v>22.156161866666668</v>
      </c>
    </row>
    <row r="23" spans="12:25" s="60" customFormat="1" ht="12.75">
      <c r="L23" s="60" t="str">
        <f>'6. Population {year}'!L23</f>
        <v>Guinea-Bissau</v>
      </c>
      <c r="M23" s="86">
        <f>IF('5. Food supply per cap {year}'!M23*'6. Population {year}'!$M23=0," ",'5. Food supply per cap {year}'!M23*'6. Population {year}'!$M23*365/1000000)</f>
        <v>2.8969563333333337</v>
      </c>
      <c r="N23" s="86">
        <f>IF('5. Food supply per cap {year}'!N23*'6. Population {year}'!$M23=0," ",'5. Food supply per cap {year}'!N23*'6. Population {year}'!$M23*365/1000000)</f>
        <v>2.9501283166666665</v>
      </c>
      <c r="O23" s="86">
        <f>IF('5. Food supply per cap {year}'!O23*'6. Population {year}'!$M23=0," ",'5. Food supply per cap {year}'!O23*'6. Population {year}'!$M23*365/1000000)</f>
        <v>44.079574183333328</v>
      </c>
      <c r="P23" s="86">
        <f>IF('5. Food supply per cap {year}'!P23*'6. Population {year}'!$M23=0," ",'5. Food supply per cap {year}'!P23*'6. Population {year}'!$M23*365/1000000)</f>
        <v>8.237990383333333</v>
      </c>
      <c r="Q23" s="86">
        <f>IF('5. Food supply per cap {year}'!Q23*'6. Population {year}'!$M23=0," ",'5. Food supply per cap {year}'!Q23*'6. Population {year}'!$M23*365/1000000)</f>
        <v>97.136045966666671</v>
      </c>
      <c r="R23" s="86">
        <f>IF('5. Food supply per cap {year}'!R23*'6. Population {year}'!$M23=0," ",'5. Food supply per cap {year}'!R23*'6. Population {year}'!$M23*365/1000000)</f>
        <v>105.10267588333333</v>
      </c>
      <c r="S23" s="86">
        <f>IF('5. Food supply per cap {year}'!S23*'6. Population {year}'!$M23=0," ",'5. Food supply per cap {year}'!S23*'6. Population {year}'!$M23*365/1000000)</f>
        <v>28.008800599999994</v>
      </c>
      <c r="T23" s="86">
        <f>IF('5. Food supply per cap {year}'!T23*'6. Population {year}'!$M23=0," ",'5. Food supply per cap {year}'!T23*'6. Population {year}'!$M23*365/1000000)</f>
        <v>7.2973963333333334</v>
      </c>
      <c r="U23" s="86">
        <f>IF('5. Food supply per cap {year}'!U23*'6. Population {year}'!$M23=0," ",'5. Food supply per cap {year}'!U23*'6. Population {year}'!$M23*365/1000000)</f>
        <v>439.28125706666674</v>
      </c>
      <c r="V23" s="86">
        <f>IF('5. Food supply per cap {year}'!V23*'6. Population {year}'!$M23=0," ",'5. Food supply per cap {year}'!V23*'6. Population {year}'!$M23*365/1000000)</f>
        <v>47.290061866666662</v>
      </c>
      <c r="W23" s="86" t="str">
        <f>IF('5. Food supply per cap {year}'!W23*'6. Population {year}'!$M23=0," ",'5. Food supply per cap {year}'!W23*'6. Population {year}'!$M23*365/1000000)</f>
        <v xml:space="preserve"> </v>
      </c>
      <c r="X23" s="86">
        <f>IF('5. Food supply per cap {year}'!X23*'6. Population {year}'!$M23=0," ",'5. Food supply per cap {year}'!X23*'6. Population {year}'!$M23*365/1000000)</f>
        <v>50.170516549999995</v>
      </c>
      <c r="Y23" s="86" t="str">
        <f>IF('5. Food supply per cap {year}'!Y23*'6. Population {year}'!$M23=0," ",'5. Food supply per cap {year}'!Y23*'6. Population {year}'!$M23*365/1000000)</f>
        <v xml:space="preserve"> </v>
      </c>
    </row>
    <row r="24" spans="12:25" s="60" customFormat="1" ht="12.75">
      <c r="L24" s="60" t="str">
        <f>'6. Population {year}'!L24</f>
        <v>Kenya</v>
      </c>
      <c r="M24" s="86">
        <f>IF('5. Food supply per cap {year}'!M24*'6. Population {year}'!$M24=0," ",'5. Food supply per cap {year}'!M24*'6. Population {year}'!$M24*365/1000000)</f>
        <v>308.24228586666669</v>
      </c>
      <c r="N24" s="86">
        <f>IF('5. Food supply per cap {year}'!N24*'6. Population {year}'!$M24=0," ",'5. Food supply per cap {year}'!N24*'6. Population {year}'!$M24*365/1000000)</f>
        <v>1232.0741310222222</v>
      </c>
      <c r="O24" s="86">
        <f>IF('5. Food supply per cap {year}'!O24*'6. Population {year}'!$M24=0," ",'5. Food supply per cap {year}'!O24*'6. Population {year}'!$M24*365/1000000)</f>
        <v>487.513278488889</v>
      </c>
      <c r="P24" s="86">
        <f>IF('5. Food supply per cap {year}'!P24*'6. Population {year}'!$M24=0," ",'5. Food supply per cap {year}'!P24*'6. Population {year}'!$M24*365/1000000)</f>
        <v>78.268838266666677</v>
      </c>
      <c r="Q24" s="86">
        <f>IF('5. Food supply per cap {year}'!Q24*'6. Population {year}'!$M24=0," ",'5. Food supply per cap {year}'!Q24*'6. Population {year}'!$M24*365/1000000)</f>
        <v>9587.5970579999994</v>
      </c>
      <c r="R24" s="86">
        <f>IF('5. Food supply per cap {year}'!R24*'6. Population {year}'!$M24=0," ",'5. Food supply per cap {year}'!R24*'6. Population {year}'!$M24*365/1000000)</f>
        <v>173.67716484444446</v>
      </c>
      <c r="S24" s="86">
        <f>IF('5. Food supply per cap {year}'!S24*'6. Population {year}'!$M24=0," ",'5. Food supply per cap {year}'!S24*'6. Population {year}'!$M24*365/1000000)</f>
        <v>478.7421565333334</v>
      </c>
      <c r="T24" s="86">
        <f>IF('5. Food supply per cap {year}'!T24*'6. Population {year}'!$M24=0," ",'5. Food supply per cap {year}'!T24*'6. Population {year}'!$M24*365/1000000)</f>
        <v>610.80124271111117</v>
      </c>
      <c r="U24" s="86">
        <f>IF('5. Food supply per cap {year}'!U24*'6. Population {year}'!$M24=0," ",'5. Food supply per cap {year}'!U24*'6. Population {year}'!$M24*365/1000000)</f>
        <v>989.57050920000006</v>
      </c>
      <c r="V24" s="86">
        <f>IF('5. Food supply per cap {year}'!V24*'6. Population {year}'!$M24=0," ",'5. Food supply per cap {year}'!V24*'6. Population {year}'!$M24*365/1000000)</f>
        <v>268.99599017777774</v>
      </c>
      <c r="W24" s="86">
        <f>IF('5. Food supply per cap {year}'!W24*'6. Population {year}'!$M24=0," ",'5. Food supply per cap {year}'!W24*'6. Population {year}'!$M24*365/1000000)</f>
        <v>515.21391364444446</v>
      </c>
      <c r="X24" s="86">
        <f>IF('5. Food supply per cap {year}'!X24*'6. Population {year}'!$M24=0," ",'5. Food supply per cap {year}'!X24*'6. Population {year}'!$M24*365/1000000)</f>
        <v>2601.8011759999999</v>
      </c>
      <c r="Y24" s="86">
        <f>IF('5. Food supply per cap {year}'!Y24*'6. Population {year}'!$M24=0," ",'5. Food supply per cap {year}'!Y24*'6. Population {year}'!$M24*365/1000000)</f>
        <v>7.4733539111111122</v>
      </c>
    </row>
    <row r="25" spans="12:25" s="60" customFormat="1" ht="12.75">
      <c r="L25" s="60" t="str">
        <f>'6. Population {year}'!L25</f>
        <v>Lesotho</v>
      </c>
      <c r="M25" s="86">
        <f>IF('5. Food supply per cap {year}'!M25*'6. Population {year}'!$M25=0," ",'5. Food supply per cap {year}'!M25*'6. Population {year}'!$M25*365/1000000)</f>
        <v>1.7125228166666666</v>
      </c>
      <c r="N25" s="86">
        <f>IF('5. Food supply per cap {year}'!N25*'6. Population {year}'!$M25=0," ",'5. Food supply per cap {year}'!N25*'6. Population {year}'!$M25*365/1000000)</f>
        <v>26.697226227777776</v>
      </c>
      <c r="O25" s="86" t="str">
        <f>IF('5. Food supply per cap {year}'!O25*'6. Population {year}'!$M25=0," ",'5. Food supply per cap {year}'!O25*'6. Population {year}'!$M25*365/1000000)</f>
        <v xml:space="preserve"> </v>
      </c>
      <c r="P25" s="86" t="str">
        <f>IF('5. Food supply per cap {year}'!P25*'6. Population {year}'!$M25=0," ",'5. Food supply per cap {year}'!P25*'6. Population {year}'!$M25*365/1000000)</f>
        <v xml:space="preserve"> </v>
      </c>
      <c r="Q25" s="86">
        <f>IF('5. Food supply per cap {year}'!Q25*'6. Population {year}'!$M25=0," ",'5. Food supply per cap {year}'!Q25*'6. Population {year}'!$M25*365/1000000)</f>
        <v>1007.1937125444445</v>
      </c>
      <c r="R25" s="86" t="str">
        <f>IF('5. Food supply per cap {year}'!R25*'6. Population {year}'!$M25=0," ",'5. Food supply per cap {year}'!R25*'6. Population {year}'!$M25*365/1000000)</f>
        <v xml:space="preserve"> </v>
      </c>
      <c r="S25" s="86" t="str">
        <f>IF('5. Food supply per cap {year}'!S25*'6. Population {year}'!$M25=0," ",'5. Food supply per cap {year}'!S25*'6. Population {year}'!$M25*365/1000000)</f>
        <v xml:space="preserve"> </v>
      </c>
      <c r="T25" s="86" t="str">
        <f>IF('5. Food supply per cap {year}'!T25*'6. Population {year}'!$M25=0," ",'5. Food supply per cap {year}'!T25*'6. Population {year}'!$M25*365/1000000)</f>
        <v xml:space="preserve"> </v>
      </c>
      <c r="U25" s="86">
        <f>IF('5. Food supply per cap {year}'!U25*'6. Population {year}'!$M25=0," ",'5. Food supply per cap {year}'!U25*'6. Population {year}'!$M25*365/1000000)</f>
        <v>39.900066655555555</v>
      </c>
      <c r="V25" s="86">
        <f>IF('5. Food supply per cap {year}'!V25*'6. Population {year}'!$M25=0," ",'5. Food supply per cap {year}'!V25*'6. Population {year}'!$M25*365/1000000)</f>
        <v>81.897300022222225</v>
      </c>
      <c r="W25" s="86" t="str">
        <f>IF('5. Food supply per cap {year}'!W25*'6. Population {year}'!$M25=0," ",'5. Food supply per cap {year}'!W25*'6. Population {year}'!$M25*365/1000000)</f>
        <v xml:space="preserve"> </v>
      </c>
      <c r="X25" s="86">
        <f>IF('5. Food supply per cap {year}'!X25*'6. Population {year}'!$M25=0," ",'5. Food supply per cap {year}'!X25*'6. Population {year}'!$M25*365/1000000)</f>
        <v>248.04631269444445</v>
      </c>
      <c r="Y25" s="86" t="str">
        <f>IF('5. Food supply per cap {year}'!Y25*'6. Population {year}'!$M25=0," ",'5. Food supply per cap {year}'!Y25*'6. Population {year}'!$M25*365/1000000)</f>
        <v xml:space="preserve"> </v>
      </c>
    </row>
    <row r="26" spans="12:25" s="60" customFormat="1" ht="12.75">
      <c r="L26" s="60" t="str">
        <f>'6. Population {year}'!L26</f>
        <v>Liberia</v>
      </c>
      <c r="M26" s="86">
        <f>IF('5. Food supply per cap {year}'!M26*'6. Population {year}'!$M26=0," ",'5. Food supply per cap {year}'!M26*'6. Population {year}'!$M26*365/1000000)</f>
        <v>63.588256000000001</v>
      </c>
      <c r="N26" s="86" t="str">
        <f>IF('5. Food supply per cap {year}'!N26*'6. Population {year}'!$M26=0," ",'5. Food supply per cap {year}'!N26*'6. Population {year}'!$M26*365/1000000)</f>
        <v xml:space="preserve"> </v>
      </c>
      <c r="O26" s="86">
        <f>IF('5. Food supply per cap {year}'!O26*'6. Population {year}'!$M26=0," ",'5. Food supply per cap {year}'!O26*'6. Population {year}'!$M26*365/1000000)</f>
        <v>564.40817564444444</v>
      </c>
      <c r="P26" s="86">
        <f>IF('5. Food supply per cap {year}'!P26*'6. Population {year}'!$M26=0," ",'5. Food supply per cap {year}'!P26*'6. Population {year}'!$M26*365/1000000)</f>
        <v>16.88071466666667</v>
      </c>
      <c r="Q26" s="86">
        <f>IF('5. Food supply per cap {year}'!Q26*'6. Population {year}'!$M26=0," ",'5. Food supply per cap {year}'!Q26*'6. Population {year}'!$M26*365/1000000)</f>
        <v>4.2730631111111119</v>
      </c>
      <c r="R26" s="86" t="str">
        <f>IF('5. Food supply per cap {year}'!R26*'6. Population {year}'!$M26=0," ",'5. Food supply per cap {year}'!R26*'6. Population {year}'!$M26*365/1000000)</f>
        <v xml:space="preserve"> </v>
      </c>
      <c r="S26" s="86">
        <f>IF('5. Food supply per cap {year}'!S26*'6. Population {year}'!$M26=0," ",'5. Food supply per cap {year}'!S26*'6. Population {year}'!$M26*365/1000000)</f>
        <v>34.700657066666672</v>
      </c>
      <c r="T26" s="86">
        <f>IF('5. Food supply per cap {year}'!T26*'6. Population {year}'!$M26=0," ",'5. Food supply per cap {year}'!T26*'6. Population {year}'!$M26*365/1000000)</f>
        <v>32.640279111111113</v>
      </c>
      <c r="U26" s="86">
        <f>IF('5. Food supply per cap {year}'!U26*'6. Population {year}'!$M26=0," ",'5. Food supply per cap {year}'!U26*'6. Population {year}'!$M26*365/1000000)</f>
        <v>865.05412693333346</v>
      </c>
      <c r="V26" s="86" t="str">
        <f>IF('5. Food supply per cap {year}'!V26*'6. Population {year}'!$M26=0," ",'5. Food supply per cap {year}'!V26*'6. Population {year}'!$M26*365/1000000)</f>
        <v xml:space="preserve"> </v>
      </c>
      <c r="W26" s="86">
        <f>IF('5. Food supply per cap {year}'!W26*'6. Population {year}'!$M26=0," ",'5. Food supply per cap {year}'!W26*'6. Population {year}'!$M26*365/1000000)</f>
        <v>16.999175822222227</v>
      </c>
      <c r="X26" s="86">
        <f>IF('5. Food supply per cap {year}'!X26*'6. Population {year}'!$M26=0," ",'5. Food supply per cap {year}'!X26*'6. Population {year}'!$M26*365/1000000)</f>
        <v>315.47051875555553</v>
      </c>
      <c r="Y26" s="86">
        <f>IF('5. Food supply per cap {year}'!Y26*'6. Population {year}'!$M26=0," ",'5. Food supply per cap {year}'!Y26*'6. Population {year}'!$M26*365/1000000)</f>
        <v>18.979169422222224</v>
      </c>
    </row>
    <row r="27" spans="12:25" s="60" customFormat="1" ht="12.75">
      <c r="L27" s="60" t="str">
        <f>'6. Population {year}'!L27</f>
        <v>Madagascar</v>
      </c>
      <c r="M27" s="86">
        <f>IF('5. Food supply per cap {year}'!M27*'6. Population {year}'!$M27=0," ",'5. Food supply per cap {year}'!M27*'6. Population {year}'!$M27*365/1000000)</f>
        <v>171.00457887777782</v>
      </c>
      <c r="N27" s="86">
        <f>IF('5. Food supply per cap {year}'!N27*'6. Population {year}'!$M27=0," ",'5. Food supply per cap {year}'!N27*'6. Population {year}'!$M27*365/1000000)</f>
        <v>233.81494403888888</v>
      </c>
      <c r="O27" s="86">
        <f>IF('5. Food supply per cap {year}'!O27*'6. Population {year}'!$M27=0," ",'5. Food supply per cap {year}'!O27*'6. Population {year}'!$M27*365/1000000)</f>
        <v>1975.1006829388889</v>
      </c>
      <c r="P27" s="86">
        <f>IF('5. Food supply per cap {year}'!P27*'6. Population {year}'!$M27=0," ",'5. Food supply per cap {year}'!P27*'6. Population {year}'!$M27*365/1000000)</f>
        <v>35.513963044444445</v>
      </c>
      <c r="Q27" s="86">
        <f>IF('5. Food supply per cap {year}'!Q27*'6. Population {year}'!$M27=0," ",'5. Food supply per cap {year}'!Q27*'6. Population {year}'!$M27*365/1000000)</f>
        <v>1027.7018288444444</v>
      </c>
      <c r="R27" s="86" t="str">
        <f>IF('5. Food supply per cap {year}'!R27*'6. Population {year}'!$M27=0," ",'5. Food supply per cap {year}'!R27*'6. Population {year}'!$M27*365/1000000)</f>
        <v xml:space="preserve"> </v>
      </c>
      <c r="S27" s="86" t="str">
        <f>IF('5. Food supply per cap {year}'!S27*'6. Population {year}'!$M27=0," ",'5. Food supply per cap {year}'!S27*'6. Population {year}'!$M27*365/1000000)</f>
        <v xml:space="preserve"> </v>
      </c>
      <c r="T27" s="86">
        <f>IF('5. Food supply per cap {year}'!T27*'6. Population {year}'!$M27=0," ",'5. Food supply per cap {year}'!T27*'6. Population {year}'!$M27*365/1000000)</f>
        <v>28.508106811111112</v>
      </c>
      <c r="U27" s="86">
        <f>IF('5. Food supply per cap {year}'!U27*'6. Population {year}'!$M27=0," ",'5. Food supply per cap {year}'!U27*'6. Population {year}'!$M27*365/1000000)</f>
        <v>6860.8041659111132</v>
      </c>
      <c r="V27" s="86">
        <f>IF('5. Food supply per cap {year}'!V27*'6. Population {year}'!$M27=0," ",'5. Food supply per cap {year}'!V27*'6. Population {year}'!$M27*365/1000000)</f>
        <v>6.9617942444444445</v>
      </c>
      <c r="W27" s="86">
        <f>IF('5. Food supply per cap {year}'!W27*'6. Population {year}'!$M27=0," ",'5. Food supply per cap {year}'!W27*'6. Population {year}'!$M27*365/1000000)</f>
        <v>456.92282477777786</v>
      </c>
      <c r="X27" s="86">
        <f>IF('5. Food supply per cap {year}'!X27*'6. Population {year}'!$M27=0," ",'5. Food supply per cap {year}'!X27*'6. Population {year}'!$M27*365/1000000)</f>
        <v>404.24671706111116</v>
      </c>
      <c r="Y27" s="86" t="str">
        <f>IF('5. Food supply per cap {year}'!Y27*'6. Population {year}'!$M27=0," ",'5. Food supply per cap {year}'!Y27*'6. Population {year}'!$M27*365/1000000)</f>
        <v xml:space="preserve"> </v>
      </c>
    </row>
    <row r="28" spans="12:25" s="60" customFormat="1" ht="12.75">
      <c r="L28" s="60" t="str">
        <f>'6. Population {year}'!L28</f>
        <v>Malawi</v>
      </c>
      <c r="M28" s="86">
        <f>IF('5. Food supply per cap {year}'!M28*'6. Population {year}'!$M28=0," ",'5. Food supply per cap {year}'!M28*'6. Population {year}'!$M28*365/1000000)</f>
        <v>205.19857457777783</v>
      </c>
      <c r="N28" s="86">
        <f>IF('5. Food supply per cap {year}'!N28*'6. Population {year}'!$M28=0," ",'5. Food supply per cap {year}'!N28*'6. Population {year}'!$M28*365/1000000)</f>
        <v>214.68268591111112</v>
      </c>
      <c r="O28" s="86">
        <f>IF('5. Food supply per cap {year}'!O28*'6. Population {year}'!$M28=0," ",'5. Food supply per cap {year}'!O28*'6. Population {year}'!$M28*365/1000000)</f>
        <v>705.54952924444444</v>
      </c>
      <c r="P28" s="86">
        <f>IF('5. Food supply per cap {year}'!P28*'6. Population {year}'!$M28=0," ",'5. Food supply per cap {year}'!P28*'6. Population {year}'!$M28*365/1000000)</f>
        <v>320.54587457777779</v>
      </c>
      <c r="Q28" s="86">
        <f>IF('5. Food supply per cap {year}'!Q28*'6. Population {year}'!$M28=0," ",'5. Food supply per cap {year}'!Q28*'6. Population {year}'!$M28*365/1000000)</f>
        <v>5756.5308980444443</v>
      </c>
      <c r="R28" s="86">
        <f>IF('5. Food supply per cap {year}'!R28*'6. Population {year}'!$M28=0," ",'5. Food supply per cap {year}'!R28*'6. Population {year}'!$M28*365/1000000)</f>
        <v>80.743110000000001</v>
      </c>
      <c r="S28" s="86">
        <f>IF('5. Food supply per cap {year}'!S28*'6. Population {year}'!$M28=0," ",'5. Food supply per cap {year}'!S28*'6. Population {year}'!$M28*365/1000000)</f>
        <v>256.31024484444447</v>
      </c>
      <c r="T28" s="86">
        <f>IF('5. Food supply per cap {year}'!T28*'6. Population {year}'!$M28=0," ",'5. Food supply per cap {year}'!T28*'6. Population {year}'!$M28*365/1000000)</f>
        <v>400.63962199999997</v>
      </c>
      <c r="U28" s="86">
        <f>IF('5. Food supply per cap {year}'!U28*'6. Population {year}'!$M28=0," ",'5. Food supply per cap {year}'!U28*'6. Population {year}'!$M28*365/1000000)</f>
        <v>215.26369453333336</v>
      </c>
      <c r="V28" s="86">
        <f>IF('5. Food supply per cap {year}'!V28*'6. Population {year}'!$M28=0," ",'5. Food supply per cap {year}'!V28*'6. Population {year}'!$M28*365/1000000)</f>
        <v>85.972187599999998</v>
      </c>
      <c r="W28" s="86" t="str">
        <f>IF('5. Food supply per cap {year}'!W28*'6. Population {year}'!$M28=0," ",'5. Food supply per cap {year}'!W28*'6. Population {year}'!$M28*365/1000000)</f>
        <v xml:space="preserve"> </v>
      </c>
      <c r="X28" s="86">
        <f>IF('5. Food supply per cap {year}'!X28*'6. Population {year}'!$M28=0," ",'5. Food supply per cap {year}'!X28*'6. Population {year}'!$M28*365/1000000)</f>
        <v>244.87804577777774</v>
      </c>
      <c r="Y28" s="86" t="str">
        <f>IF('5. Food supply per cap {year}'!Y28*'6. Population {year}'!$M28=0," ",'5. Food supply per cap {year}'!Y28*'6. Population {year}'!$M28*365/1000000)</f>
        <v xml:space="preserve"> </v>
      </c>
    </row>
    <row r="29" spans="12:25" s="60" customFormat="1" ht="12.75">
      <c r="L29" s="60" t="str">
        <f>'6. Population {year}'!L29</f>
        <v>Mali</v>
      </c>
      <c r="M29" s="86">
        <f>IF('5. Food supply per cap {year}'!M29*'6. Population {year}'!$M29=0," ",'5. Food supply per cap {year}'!M29*'6. Population {year}'!$M29*365/1000000)</f>
        <v>78.669909999999987</v>
      </c>
      <c r="N29" s="86">
        <f>IF('5. Food supply per cap {year}'!N29*'6. Population {year}'!$M29=0," ",'5. Food supply per cap {year}'!N29*'6. Population {year}'!$M29*365/1000000)</f>
        <v>0.25068200000000002</v>
      </c>
      <c r="O29" s="86">
        <f>IF('5. Food supply per cap {year}'!O29*'6. Population {year}'!$M29=0," ",'5. Food supply per cap {year}'!O29*'6. Population {year}'!$M29*365/1000000)</f>
        <v>36.142446</v>
      </c>
      <c r="P29" s="86">
        <f>IF('5. Food supply per cap {year}'!P29*'6. Population {year}'!$M29=0," ",'5. Food supply per cap {year}'!P29*'6. Population {year}'!$M29*365/1000000)</f>
        <v>91.838087999999999</v>
      </c>
      <c r="Q29" s="86">
        <f>IF('5. Food supply per cap {year}'!Q29*'6. Population {year}'!$M29=0," ",'5. Food supply per cap {year}'!Q29*'6. Population {year}'!$M29*365/1000000)</f>
        <v>988.64557000000002</v>
      </c>
      <c r="R29" s="86">
        <f>IF('5. Food supply per cap {year}'!R29*'6. Population {year}'!$M29=0," ",'5. Food supply per cap {year}'!R29*'6. Population {year}'!$M29*365/1000000)</f>
        <v>2283.4328460000002</v>
      </c>
      <c r="S29" s="86" t="str">
        <f>IF('5. Food supply per cap {year}'!S29*'6. Population {year}'!$M29=0," ",'5. Food supply per cap {year}'!S29*'6. Population {year}'!$M29*365/1000000)</f>
        <v xml:space="preserve"> </v>
      </c>
      <c r="T29" s="86">
        <f>IF('5. Food supply per cap {year}'!T29*'6. Population {year}'!$M29=0," ",'5. Food supply per cap {year}'!T29*'6. Population {year}'!$M29*365/1000000)</f>
        <v>367.19014599999991</v>
      </c>
      <c r="U29" s="86">
        <f>IF('5. Food supply per cap {year}'!U29*'6. Population {year}'!$M29=0," ",'5. Food supply per cap {year}'!U29*'6. Population {year}'!$M29*365/1000000)</f>
        <v>2396.7706020000001</v>
      </c>
      <c r="V29" s="86">
        <f>IF('5. Food supply per cap {year}'!V29*'6. Population {year}'!$M29=0," ",'5. Food supply per cap {year}'!V29*'6. Population {year}'!$M29*365/1000000)</f>
        <v>1533.3333180000004</v>
      </c>
      <c r="W29" s="86">
        <f>IF('5. Food supply per cap {year}'!W29*'6. Population {year}'!$M29=0," ",'5. Food supply per cap {year}'!W29*'6. Population {year}'!$M29*365/1000000)</f>
        <v>181.87716399999999</v>
      </c>
      <c r="X29" s="86">
        <f>IF('5. Food supply per cap {year}'!X29*'6. Population {year}'!$M29=0," ",'5. Food supply per cap {year}'!X29*'6. Population {year}'!$M29*365/1000000)</f>
        <v>356.88269200000002</v>
      </c>
      <c r="Y29" s="86">
        <f>IF('5. Food supply per cap {year}'!Y29*'6. Population {year}'!$M29=0," ",'5. Food supply per cap {year}'!Y29*'6. Population {year}'!$M29*365/1000000)</f>
        <v>70.898768000000004</v>
      </c>
    </row>
    <row r="30" spans="12:25" s="60" customFormat="1" ht="12.75">
      <c r="L30" s="60" t="str">
        <f>'6. Population {year}'!L30</f>
        <v>Mauritania</v>
      </c>
      <c r="M30" s="86">
        <f>IF('5. Food supply per cap {year}'!M30*'6. Population {year}'!$M30=0," ",'5. Food supply per cap {year}'!M30*'6. Population {year}'!$M30*365/1000000)</f>
        <v>0.85312423333333331</v>
      </c>
      <c r="N30" s="86">
        <f>IF('5. Food supply per cap {year}'!N30*'6. Population {year}'!$M30=0," ",'5. Food supply per cap {year}'!N30*'6. Population {year}'!$M30*365/1000000)</f>
        <v>34.184576266666667</v>
      </c>
      <c r="O30" s="86">
        <f>IF('5. Food supply per cap {year}'!O30*'6. Population {year}'!$M30=0," ",'5. Food supply per cap {year}'!O30*'6. Population {year}'!$M30*365/1000000)</f>
        <v>7.4508666666666667E-3</v>
      </c>
      <c r="P30" s="86">
        <f>IF('5. Food supply per cap {year}'!P30*'6. Population {year}'!$M30=0," ",'5. Food supply per cap {year}'!P30*'6. Population {year}'!$M30*365/1000000)</f>
        <v>0.82704619999999984</v>
      </c>
      <c r="Q30" s="86">
        <f>IF('5. Food supply per cap {year}'!Q30*'6. Population {year}'!$M30=0," ",'5. Food supply per cap {year}'!Q30*'6. Population {year}'!$M30*365/1000000)</f>
        <v>50.237468499999999</v>
      </c>
      <c r="R30" s="86">
        <f>IF('5. Food supply per cap {year}'!R30*'6. Population {year}'!$M30=0," ",'5. Food supply per cap {year}'!R30*'6. Population {year}'!$M30*365/1000000)</f>
        <v>22.419657800000003</v>
      </c>
      <c r="S30" s="86" t="str">
        <f>IF('5. Food supply per cap {year}'!S30*'6. Population {year}'!$M30=0," ",'5. Food supply per cap {year}'!S30*'6. Population {year}'!$M30*365/1000000)</f>
        <v xml:space="preserve"> </v>
      </c>
      <c r="T30" s="86">
        <f>IF('5. Food supply per cap {year}'!T30*'6. Population {year}'!$M30=0," ",'5. Food supply per cap {year}'!T30*'6. Population {year}'!$M30*365/1000000)</f>
        <v>66.938586133333345</v>
      </c>
      <c r="U30" s="86">
        <f>IF('5. Food supply per cap {year}'!U30*'6. Population {year}'!$M30=0," ",'5. Food supply per cap {year}'!U30*'6. Population {year}'!$M30*365/1000000)</f>
        <v>359.47823863333338</v>
      </c>
      <c r="V30" s="86">
        <f>IF('5. Food supply per cap {year}'!V30*'6. Population {year}'!$M30=0," ",'5. Food supply per cap {year}'!V30*'6. Population {year}'!$M30*365/1000000)</f>
        <v>208.04682450000004</v>
      </c>
      <c r="W30" s="86">
        <f>IF('5. Food supply per cap {year}'!W30*'6. Population {year}'!$M30=0," ",'5. Food supply per cap {year}'!W30*'6. Population {year}'!$M30*365/1000000)</f>
        <v>1.8440894999999999</v>
      </c>
      <c r="X30" s="86">
        <f>IF('5. Food supply per cap {year}'!X30*'6. Population {year}'!$M30=0," ",'5. Food supply per cap {year}'!X30*'6. Population {year}'!$M30*365/1000000)</f>
        <v>946.14085280000006</v>
      </c>
      <c r="Y30" s="86">
        <f>IF('5. Food supply per cap {year}'!Y30*'6. Population {year}'!$M30=0," ",'5. Food supply per cap {year}'!Y30*'6. Population {year}'!$M30*365/1000000)</f>
        <v>2.4625114333333338</v>
      </c>
    </row>
    <row r="31" spans="12:25" s="60" customFormat="1" ht="12.75">
      <c r="L31" s="60" t="str">
        <f>'6. Population {year}'!L31</f>
        <v>Mozambique</v>
      </c>
      <c r="M31" s="86">
        <f>IF('5. Food supply per cap {year}'!M31*'6. Population {year}'!$M31=0," ",'5. Food supply per cap {year}'!M31*'6. Population {year}'!$M31*365/1000000)</f>
        <v>45.098270933333332</v>
      </c>
      <c r="N31" s="86" t="str">
        <f>IF('5. Food supply per cap {year}'!N31*'6. Population {year}'!$M31=0," ",'5. Food supply per cap {year}'!N31*'6. Population {year}'!$M31*365/1000000)</f>
        <v xml:space="preserve"> </v>
      </c>
      <c r="O31" s="86">
        <f>IF('5. Food supply per cap {year}'!O31*'6. Population {year}'!$M31=0," ",'5. Food supply per cap {year}'!O31*'6. Population {year}'!$M31*365/1000000)</f>
        <v>5129.4866881333328</v>
      </c>
      <c r="P31" s="86">
        <f>IF('5. Food supply per cap {year}'!P31*'6. Population {year}'!$M31=0," ",'5. Food supply per cap {year}'!P31*'6. Population {year}'!$M31*365/1000000)</f>
        <v>90.638172400000002</v>
      </c>
      <c r="Q31" s="86">
        <f>IF('5. Food supply per cap {year}'!Q31*'6. Population {year}'!$M31=0," ",'5. Food supply per cap {year}'!Q31*'6. Population {year}'!$M31*365/1000000)</f>
        <v>3240.4510491999999</v>
      </c>
      <c r="R31" s="86">
        <f>IF('5. Food supply per cap {year}'!R31*'6. Population {year}'!$M31=0," ",'5. Food supply per cap {year}'!R31*'6. Population {year}'!$M31*365/1000000)</f>
        <v>62.529687866666677</v>
      </c>
      <c r="S31" s="86" t="str">
        <f>IF('5. Food supply per cap {year}'!S31*'6. Population {year}'!$M31=0," ",'5. Food supply per cap {year}'!S31*'6. Population {year}'!$M31*365/1000000)</f>
        <v xml:space="preserve"> </v>
      </c>
      <c r="T31" s="86">
        <f>IF('5. Food supply per cap {year}'!T31*'6. Population {year}'!$M31=0," ",'5. Food supply per cap {year}'!T31*'6. Population {year}'!$M31*365/1000000)</f>
        <v>388.03736920000006</v>
      </c>
      <c r="U31" s="86">
        <f>IF('5. Food supply per cap {year}'!U31*'6. Population {year}'!$M31=0," ",'5. Food supply per cap {year}'!U31*'6. Population {year}'!$M31*365/1000000)</f>
        <v>1318.2671419999999</v>
      </c>
      <c r="V31" s="86">
        <f>IF('5. Food supply per cap {year}'!V31*'6. Population {year}'!$M31=0," ",'5. Food supply per cap {year}'!V31*'6. Population {year}'!$M31*365/1000000)</f>
        <v>510.26511386666675</v>
      </c>
      <c r="W31" s="86">
        <f>IF('5. Food supply per cap {year}'!W31*'6. Population {year}'!$M31=0," ",'5. Food supply per cap {year}'!W31*'6. Population {year}'!$M31*365/1000000)</f>
        <v>783.97213146666672</v>
      </c>
      <c r="X31" s="86">
        <f>IF('5. Food supply per cap {year}'!X31*'6. Population {year}'!$M31=0," ",'5. Food supply per cap {year}'!X31*'6. Population {year}'!$M31*365/1000000)</f>
        <v>1383.4466130666667</v>
      </c>
      <c r="Y31" s="86" t="str">
        <f>IF('5. Food supply per cap {year}'!Y31*'6. Population {year}'!$M31=0," ",'5. Food supply per cap {year}'!Y31*'6. Population {year}'!$M31*365/1000000)</f>
        <v xml:space="preserve"> </v>
      </c>
    </row>
    <row r="32" spans="12:25" s="60" customFormat="1" ht="12.75">
      <c r="L32" s="60" t="str">
        <f>'6. Population {year}'!L32</f>
        <v>Namibia</v>
      </c>
      <c r="M32" s="86">
        <f>IF('5. Food supply per cap {year}'!M32*'6. Population {year}'!$M32=0," ",'5. Food supply per cap {year}'!M32*'6. Population {year}'!$M32*365/1000000)</f>
        <v>1.5403924666666666</v>
      </c>
      <c r="N32" s="86">
        <f>IF('5. Food supply per cap {year}'!N32*'6. Population {year}'!$M32=0," ",'5. Food supply per cap {year}'!N32*'6. Population {year}'!$M32*365/1000000)</f>
        <v>1.0967195555555556</v>
      </c>
      <c r="O32" s="86">
        <f>IF('5. Food supply per cap {year}'!O32*'6. Population {year}'!$M32=0," ",'5. Food supply per cap {year}'!O32*'6. Population {year}'!$M32*365/1000000)</f>
        <v>0.20438864444444449</v>
      </c>
      <c r="P32" s="86">
        <f>IF('5. Food supply per cap {year}'!P32*'6. Population {year}'!$M32=0," ",'5. Food supply per cap {year}'!P32*'6. Population {year}'!$M32*365/1000000)</f>
        <v>1.2163616888888888</v>
      </c>
      <c r="Q32" s="86">
        <f>IF('5. Food supply per cap {year}'!Q32*'6. Population {year}'!$M32=0," ",'5. Food supply per cap {year}'!Q32*'6. Population {year}'!$M32*365/1000000)</f>
        <v>311.45838359999999</v>
      </c>
      <c r="R32" s="86">
        <f>IF('5. Food supply per cap {year}'!R32*'6. Population {year}'!$M32=0," ",'5. Food supply per cap {year}'!R32*'6. Population {year}'!$M32*365/1000000)</f>
        <v>180.65463624444442</v>
      </c>
      <c r="S32" s="86" t="str">
        <f>IF('5. Food supply per cap {year}'!S32*'6. Population {year}'!$M32=0," ",'5. Food supply per cap {year}'!S32*'6. Population {year}'!$M32*365/1000000)</f>
        <v xml:space="preserve"> </v>
      </c>
      <c r="T32" s="86">
        <f>IF('5. Food supply per cap {year}'!T32*'6. Population {year}'!$M32=0," ",'5. Food supply per cap {year}'!T32*'6. Population {year}'!$M32*365/1000000)</f>
        <v>49.980501200000006</v>
      </c>
      <c r="U32" s="86">
        <f>IF('5. Food supply per cap {year}'!U32*'6. Population {year}'!$M32=0," ",'5. Food supply per cap {year}'!U32*'6. Population {year}'!$M32*365/1000000)</f>
        <v>25.433923511111114</v>
      </c>
      <c r="V32" s="86">
        <f>IF('5. Food supply per cap {year}'!V32*'6. Population {year}'!$M32=0," ",'5. Food supply per cap {year}'!V32*'6. Population {year}'!$M32*365/1000000)</f>
        <v>23.008677766666665</v>
      </c>
      <c r="W32" s="86">
        <f>IF('5. Food supply per cap {year}'!W32*'6. Population {year}'!$M32=0," ",'5. Food supply per cap {year}'!W32*'6. Population {year}'!$M32*365/1000000)</f>
        <v>0.1296123111111111</v>
      </c>
      <c r="X32" s="86">
        <f>IF('5. Food supply per cap {year}'!X32*'6. Population {year}'!$M32=0," ",'5. Food supply per cap {year}'!X32*'6. Population {year}'!$M32*365/1000000)</f>
        <v>230.84201863333328</v>
      </c>
      <c r="Y32" s="86" t="str">
        <f>IF('5. Food supply per cap {year}'!Y32*'6. Population {year}'!$M32=0," ",'5. Food supply per cap {year}'!Y32*'6. Population {year}'!$M32*365/1000000)</f>
        <v xml:space="preserve"> </v>
      </c>
    </row>
    <row r="33" spans="12:25" s="60" customFormat="1" ht="12.75">
      <c r="L33" s="60" t="str">
        <f>'6. Population {year}'!L33</f>
        <v>Niger</v>
      </c>
      <c r="M33" s="86">
        <f>IF('5. Food supply per cap {year}'!M33*'6. Population {year}'!$M33=0," ",'5. Food supply per cap {year}'!M33*'6. Population {year}'!$M33*365/1000000)</f>
        <v>1.0436152999999999</v>
      </c>
      <c r="N33" s="86">
        <f>IF('5. Food supply per cap {year}'!N33*'6. Population {year}'!$M33=0," ",'5. Food supply per cap {year}'!N33*'6. Population {year}'!$M33*365/1000000)</f>
        <v>24.102543833333335</v>
      </c>
      <c r="O33" s="86">
        <f>IF('5. Food supply per cap {year}'!O33*'6. Population {year}'!$M33=0," ",'5. Food supply per cap {year}'!O33*'6. Population {year}'!$M33*365/1000000)</f>
        <v>129.8555609</v>
      </c>
      <c r="P33" s="86">
        <f>IF('5. Food supply per cap {year}'!P33*'6. Population {year}'!$M33=0," ",'5. Food supply per cap {year}'!P33*'6. Population {year}'!$M33*365/1000000)</f>
        <v>204.41607622222224</v>
      </c>
      <c r="Q33" s="86">
        <f>IF('5. Food supply per cap {year}'!Q33*'6. Population {year}'!$M33=0," ",'5. Food supply per cap {year}'!Q33*'6. Population {year}'!$M33*365/1000000)</f>
        <v>145.42696378888891</v>
      </c>
      <c r="R33" s="86">
        <f>IF('5. Food supply per cap {year}'!R33*'6. Population {year}'!$M33=0," ",'5. Food supply per cap {year}'!R33*'6. Population {year}'!$M33*365/1000000)</f>
        <v>4414.6915028666672</v>
      </c>
      <c r="S33" s="86" t="str">
        <f>IF('5. Food supply per cap {year}'!S33*'6. Population {year}'!$M33=0," ",'5. Food supply per cap {year}'!S33*'6. Population {year}'!$M33*365/1000000)</f>
        <v xml:space="preserve"> </v>
      </c>
      <c r="T33" s="86">
        <f>IF('5. Food supply per cap {year}'!T33*'6. Population {year}'!$M33=0," ",'5. Food supply per cap {year}'!T33*'6. Population {year}'!$M33*365/1000000)</f>
        <v>1530.817991877778</v>
      </c>
      <c r="U33" s="86">
        <f>IF('5. Food supply per cap {year}'!U33*'6. Population {year}'!$M33=0," ",'5. Food supply per cap {year}'!U33*'6. Population {year}'!$M33*365/1000000)</f>
        <v>845.54374218888893</v>
      </c>
      <c r="V33" s="86">
        <f>IF('5. Food supply per cap {year}'!V33*'6. Population {year}'!$M33=0," ",'5. Food supply per cap {year}'!V33*'6. Population {year}'!$M33*365/1000000)</f>
        <v>1262.708251711111</v>
      </c>
      <c r="W33" s="86">
        <f>IF('5. Food supply per cap {year}'!W33*'6. Population {year}'!$M33=0," ",'5. Food supply per cap {year}'!W33*'6. Population {year}'!$M33*365/1000000)</f>
        <v>42.092483766666675</v>
      </c>
      <c r="X33" s="86">
        <f>IF('5. Food supply per cap {year}'!X33*'6. Population {year}'!$M33=0," ",'5. Food supply per cap {year}'!X33*'6. Population {year}'!$M33*365/1000000)</f>
        <v>197.9721658777778</v>
      </c>
      <c r="Y33" s="86">
        <f>IF('5. Food supply per cap {year}'!Y33*'6. Population {year}'!$M33=0," ",'5. Food supply per cap {year}'!Y33*'6. Population {year}'!$M33*365/1000000)</f>
        <v>1.2423991666666667</v>
      </c>
    </row>
    <row r="34" spans="12:25" s="60" customFormat="1" ht="12.75">
      <c r="L34" s="60" t="str">
        <f>'6. Population {year}'!L34</f>
        <v>Nigeria</v>
      </c>
      <c r="M34" s="86" t="str">
        <f>IF('5. Food supply per cap {year}'!M34*'6. Population {year}'!$M34=0," ",'5. Food supply per cap {year}'!M34*'6. Population {year}'!$M34*365/1000000)</f>
        <v xml:space="preserve"> </v>
      </c>
      <c r="N34" s="86">
        <f>IF('5. Food supply per cap {year}'!N34*'6. Population {year}'!$M34=0," ",'5. Food supply per cap {year}'!N34*'6. Population {year}'!$M34*365/1000000)</f>
        <v>6.671069311111113</v>
      </c>
      <c r="O34" s="86">
        <f>IF('5. Food supply per cap {year}'!O34*'6. Population {year}'!$M34=0," ",'5. Food supply per cap {year}'!O34*'6. Population {year}'!$M34*365/1000000)</f>
        <v>13641.458968944447</v>
      </c>
      <c r="P34" s="86">
        <f>IF('5. Food supply per cap {year}'!P34*'6. Population {year}'!$M34=0," ",'5. Food supply per cap {year}'!P34*'6. Population {year}'!$M34*365/1000000)</f>
        <v>1922.3212883333335</v>
      </c>
      <c r="Q34" s="86">
        <f>IF('5. Food supply per cap {year}'!Q34*'6. Population {year}'!$M34=0," ",'5. Food supply per cap {year}'!Q34*'6. Population {year}'!$M34*365/1000000)</f>
        <v>10787.645739433336</v>
      </c>
      <c r="R34" s="86">
        <f>IF('5. Food supply per cap {year}'!R34*'6. Population {year}'!$M34=0," ",'5. Food supply per cap {year}'!R34*'6. Population {year}'!$M34*365/1000000)</f>
        <v>15560.971385988887</v>
      </c>
      <c r="S34" s="86">
        <f>IF('5. Food supply per cap {year}'!S34*'6. Population {year}'!$M34=0," ",'5. Food supply per cap {year}'!S34*'6. Population {year}'!$M34*365/1000000)</f>
        <v>2480.4089025444446</v>
      </c>
      <c r="T34" s="86">
        <f>IF('5. Food supply per cap {year}'!T34*'6. Population {year}'!$M34=0," ",'5. Food supply per cap {year}'!T34*'6. Population {year}'!$M34*365/1000000)</f>
        <v>4719.4304287000004</v>
      </c>
      <c r="U34" s="86">
        <f>IF('5. Food supply per cap {year}'!U34*'6. Population {year}'!$M34=0," ",'5. Food supply per cap {year}'!U34*'6. Population {year}'!$M34*365/1000000)</f>
        <v>11458.439314111112</v>
      </c>
      <c r="V34" s="86">
        <f>IF('5. Food supply per cap {year}'!V34*'6. Population {year}'!$M34=0," ",'5. Food supply per cap {year}'!V34*'6. Population {year}'!$M34*365/1000000)</f>
        <v>18283.294328288892</v>
      </c>
      <c r="W34" s="86">
        <f>IF('5. Food supply per cap {year}'!W34*'6. Population {year}'!$M34=0," ",'5. Food supply per cap {year}'!W34*'6. Population {year}'!$M34*365/1000000)</f>
        <v>2042.7516448444449</v>
      </c>
      <c r="X34" s="86">
        <f>IF('5. Food supply per cap {year}'!X34*'6. Population {year}'!$M34=0," ",'5. Food supply per cap {year}'!X34*'6. Population {year}'!$M34*365/1000000)</f>
        <v>7600.4545988222217</v>
      </c>
      <c r="Y34" s="86">
        <f>IF('5. Food supply per cap {year}'!Y34*'6. Population {year}'!$M34=0," ",'5. Food supply per cap {year}'!Y34*'6. Population {year}'!$M34*365/1000000)</f>
        <v>10758.503699811114</v>
      </c>
    </row>
    <row r="35" spans="12:25" s="60" customFormat="1" ht="12.75">
      <c r="L35" s="60" t="str">
        <f>'6. Population {year}'!L35</f>
        <v>Rwanda</v>
      </c>
      <c r="M35" s="86">
        <f>IF('5. Food supply per cap {year}'!M35*'6. Population {year}'!$M35=0," ",'5. Food supply per cap {year}'!M35*'6. Population {year}'!$M35*365/1000000)</f>
        <v>0.13459740000000001</v>
      </c>
      <c r="N35" s="86">
        <f>IF('5. Food supply per cap {year}'!N35*'6. Population {year}'!$M35=0," ",'5. Food supply per cap {year}'!N35*'6. Population {year}'!$M35*365/1000000)</f>
        <v>777.22146985000006</v>
      </c>
      <c r="O35" s="86">
        <f>IF('5. Food supply per cap {year}'!O35*'6. Population {year}'!$M35=0," ",'5. Food supply per cap {year}'!O35*'6. Population {year}'!$M35*365/1000000)</f>
        <v>791.15230075000011</v>
      </c>
      <c r="P35" s="86">
        <f>IF('5. Food supply per cap {year}'!P35*'6. Population {year}'!$M35=0," ",'5. Food supply per cap {year}'!P35*'6. Population {year}'!$M35*365/1000000)</f>
        <v>15.714246449999999</v>
      </c>
      <c r="Q35" s="86">
        <f>IF('5. Food supply per cap {year}'!Q35*'6. Population {year}'!$M35=0," ",'5. Food supply per cap {year}'!Q35*'6. Population {year}'!$M35*365/1000000)</f>
        <v>364.31029599999999</v>
      </c>
      <c r="R35" s="86">
        <f>IF('5. Food supply per cap {year}'!R35*'6. Population {year}'!$M35=0," ",'5. Food supply per cap {year}'!R35*'6. Population {year}'!$M35*365/1000000)</f>
        <v>11.642675099999998</v>
      </c>
      <c r="S35" s="86">
        <f>IF('5. Food supply per cap {year}'!S35*'6. Population {year}'!$M35=0," ",'5. Food supply per cap {year}'!S35*'6. Population {year}'!$M35*365/1000000)</f>
        <v>1186.0498559</v>
      </c>
      <c r="T35" s="86">
        <f>IF('5. Food supply per cap {year}'!T35*'6. Population {year}'!$M35=0," ",'5. Food supply per cap {year}'!T35*'6. Population {year}'!$M35*365/1000000)</f>
        <v>3.3649350000000001E-2</v>
      </c>
      <c r="U35" s="86">
        <f>IF('5. Food supply per cap {year}'!U35*'6. Population {year}'!$M35=0," ",'5. Food supply per cap {year}'!U35*'6. Population {year}'!$M35*365/1000000)</f>
        <v>186.94457214999997</v>
      </c>
      <c r="V35" s="86">
        <f>IF('5. Food supply per cap {year}'!V35*'6. Population {year}'!$M35=0," ",'5. Food supply per cap {year}'!V35*'6. Population {year}'!$M35*365/1000000)</f>
        <v>538.6587947999999</v>
      </c>
      <c r="W35" s="86">
        <f>IF('5. Food supply per cap {year}'!W35*'6. Population {year}'!$M35=0," ",'5. Food supply per cap {year}'!W35*'6. Population {year}'!$M35*365/1000000)</f>
        <v>771.04120590000014</v>
      </c>
      <c r="X35" s="86">
        <f>IF('5. Food supply per cap {year}'!X35*'6. Population {year}'!$M35=0," ",'5. Food supply per cap {year}'!X35*'6. Population {year}'!$M35*365/1000000)</f>
        <v>168.23553355000001</v>
      </c>
      <c r="Y35" s="86">
        <f>IF('5. Food supply per cap {year}'!Y35*'6. Population {year}'!$M35=0," ",'5. Food supply per cap {year}'!Y35*'6. Population {year}'!$M35*365/1000000)</f>
        <v>3.6004804500000001</v>
      </c>
    </row>
    <row r="36" spans="12:25" s="60" customFormat="1" ht="12.75">
      <c r="L36" s="60" t="str">
        <f>'6. Population {year}'!L36</f>
        <v>Senegal</v>
      </c>
      <c r="M36" s="86">
        <f>IF('5. Food supply per cap {year}'!M36*'6. Population {year}'!$M36=0," ",'5. Food supply per cap {year}'!M36*'6. Population {year}'!$M36*365/1000000)</f>
        <v>24.696007066666667</v>
      </c>
      <c r="N36" s="86">
        <f>IF('5. Food supply per cap {year}'!N36*'6. Population {year}'!$M36=0," ",'5. Food supply per cap {year}'!N36*'6. Population {year}'!$M36*365/1000000)</f>
        <v>2.6782199444444443</v>
      </c>
      <c r="O36" s="86">
        <f>IF('5. Food supply per cap {year}'!O36*'6. Population {year}'!$M36=0," ",'5. Food supply per cap {year}'!O36*'6. Population {year}'!$M36*365/1000000)</f>
        <v>184.72669669444446</v>
      </c>
      <c r="P36" s="86">
        <f>IF('5. Food supply per cap {year}'!P36*'6. Population {year}'!$M36=0," ",'5. Food supply per cap {year}'!P36*'6. Population {year}'!$M36*365/1000000)</f>
        <v>176.05772161111111</v>
      </c>
      <c r="Q36" s="86">
        <f>IF('5. Food supply per cap {year}'!Q36*'6. Population {year}'!$M36=0," ",'5. Food supply per cap {year}'!Q36*'6. Population {year}'!$M36*365/1000000)</f>
        <v>956.30776679444432</v>
      </c>
      <c r="R36" s="86">
        <f>IF('5. Food supply per cap {year}'!R36*'6. Population {year}'!$M36=0," ",'5. Food supply per cap {year}'!R36*'6. Population {year}'!$M36*365/1000000)</f>
        <v>753.76385952222211</v>
      </c>
      <c r="S36" s="86">
        <f>IF('5. Food supply per cap {year}'!S36*'6. Population {year}'!$M36=0," ",'5. Food supply per cap {year}'!S36*'6. Population {year}'!$M36*365/1000000)</f>
        <v>1.4095894444444444E-2</v>
      </c>
      <c r="T36" s="86">
        <f>IF('5. Food supply per cap {year}'!T36*'6. Population {year}'!$M36=0," ",'5. Food supply per cap {year}'!T36*'6. Population {year}'!$M36*365/1000000)</f>
        <v>163.82248523333334</v>
      </c>
      <c r="U36" s="86">
        <f>IF('5. Food supply per cap {year}'!U36*'6. Population {year}'!$M36=0," ",'5. Food supply per cap {year}'!U36*'6. Population {year}'!$M36*365/1000000)</f>
        <v>2933.0173324222224</v>
      </c>
      <c r="V36" s="86">
        <f>IF('5. Food supply per cap {year}'!V36*'6. Population {year}'!$M36=0," ",'5. Food supply per cap {year}'!V36*'6. Population {year}'!$M36*365/1000000)</f>
        <v>286.55543816111111</v>
      </c>
      <c r="W36" s="86">
        <f>IF('5. Food supply per cap {year}'!W36*'6. Population {year}'!$M36=0," ",'5. Food supply per cap {year}'!W36*'6. Population {year}'!$M36*365/1000000)</f>
        <v>27.021829649999994</v>
      </c>
      <c r="X36" s="86">
        <f>IF('5. Food supply per cap {year}'!X36*'6. Population {year}'!$M36=0," ",'5. Food supply per cap {year}'!X36*'6. Population {year}'!$M36*365/1000000)</f>
        <v>973.73029232777776</v>
      </c>
      <c r="Y36" s="86">
        <f>IF('5. Food supply per cap {year}'!Y36*'6. Population {year}'!$M36=0," ",'5. Food supply per cap {year}'!Y36*'6. Population {year}'!$M36*365/1000000)</f>
        <v>1.4095894444444444E-2</v>
      </c>
    </row>
    <row r="37" spans="12:25" s="60" customFormat="1" ht="12.75">
      <c r="L37" s="60" t="str">
        <f>'6. Population {year}'!L37</f>
        <v>Sierra Leone</v>
      </c>
      <c r="M37" s="86" t="str">
        <f>IF('5. Food supply per cap {year}'!M37*'6. Population {year}'!$M37=0," ",'5. Food supply per cap {year}'!M37*'6. Population {year}'!$M37*365/1000000)</f>
        <v xml:space="preserve"> </v>
      </c>
      <c r="N37" s="86">
        <f>IF('5. Food supply per cap {year}'!N37*'6. Population {year}'!$M37=0," ",'5. Food supply per cap {year}'!N37*'6. Population {year}'!$M37*365/1000000)</f>
        <v>2.9600186000000002</v>
      </c>
      <c r="O37" s="86">
        <f>IF('5. Food supply per cap {year}'!O37*'6. Population {year}'!$M37=0," ",'5. Food supply per cap {year}'!O37*'6. Population {year}'!$M37*365/1000000)</f>
        <v>379.27961273333341</v>
      </c>
      <c r="P37" s="86">
        <f>IF('5. Food supply per cap {year}'!P37*'6. Population {year}'!$M37=0," ",'5. Food supply per cap {year}'!P37*'6. Population {year}'!$M37*365/1000000)</f>
        <v>240.72255160000003</v>
      </c>
      <c r="Q37" s="86">
        <f>IF('5. Food supply per cap {year}'!Q37*'6. Population {year}'!$M37=0," ",'5. Food supply per cap {year}'!Q37*'6. Population {year}'!$M37*365/1000000)</f>
        <v>88.69163956666668</v>
      </c>
      <c r="R37" s="86">
        <f>IF('5. Food supply per cap {year}'!R37*'6. Population {year}'!$M37=0," ",'5. Food supply per cap {year}'!R37*'6. Population {year}'!$M37*365/1000000)</f>
        <v>58.26495486666667</v>
      </c>
      <c r="S37" s="86">
        <f>IF('5. Food supply per cap {year}'!S37*'6. Population {year}'!$M37=0," ",'5. Food supply per cap {year}'!S37*'6. Population {year}'!$M37*365/1000000)</f>
        <v>30.721405166666667</v>
      </c>
      <c r="T37" s="86">
        <f>IF('5. Food supply per cap {year}'!T37*'6. Population {year}'!$M37=0," ",'5. Food supply per cap {year}'!T37*'6. Population {year}'!$M37*365/1000000)</f>
        <v>202.01806596666668</v>
      </c>
      <c r="U37" s="86">
        <f>IF('5. Food supply per cap {year}'!U37*'6. Population {year}'!$M37=0," ",'5. Food supply per cap {year}'!U37*'6. Population {year}'!$M37*365/1000000)</f>
        <v>1624.076352466667</v>
      </c>
      <c r="V37" s="86">
        <f>IF('5. Food supply per cap {year}'!V37*'6. Population {year}'!$M37=0," ",'5. Food supply per cap {year}'!V37*'6. Population {year}'!$M37*365/1000000)</f>
        <v>41.094284200000004</v>
      </c>
      <c r="W37" s="86">
        <f>IF('5. Food supply per cap {year}'!W37*'6. Population {year}'!$M37=0," ",'5. Food supply per cap {year}'!W37*'6. Population {year}'!$M37*365/1000000)</f>
        <v>25.044832700000004</v>
      </c>
      <c r="X37" s="86">
        <f>IF('5. Food supply per cap {year}'!X37*'6. Population {year}'!$M37=0," ",'5. Food supply per cap {year}'!X37*'6. Population {year}'!$M37*365/1000000)</f>
        <v>208.54035803333332</v>
      </c>
      <c r="Y37" s="86" t="str">
        <f>IF('5. Food supply per cap {year}'!Y37*'6. Population {year}'!$M37=0," ",'5. Food supply per cap {year}'!Y37*'6. Population {year}'!$M37*365/1000000)</f>
        <v xml:space="preserve"> </v>
      </c>
    </row>
    <row r="38" spans="12:25" s="60" customFormat="1" ht="12.75">
      <c r="L38" s="60" t="str">
        <f>'6. Population {year}'!L38</f>
        <v>Somalia</v>
      </c>
      <c r="M38" s="86" t="str">
        <f>IF('5. Food supply per cap {year}'!M38*'6. Population {year}'!$M38=0," ",'5. Food supply per cap {year}'!M38*'6. Population {year}'!$M38*365/1000000)</f>
        <v xml:space="preserve"> </v>
      </c>
      <c r="N38" s="86" t="str">
        <f>IF('5. Food supply per cap {year}'!N38*'6. Population {year}'!$M38=0," ",'5. Food supply per cap {year}'!N38*'6. Population {year}'!$M38*365/1000000)</f>
        <v xml:space="preserve"> </v>
      </c>
      <c r="O38" s="86" t="str">
        <f>IF('5. Food supply per cap {year}'!O38*'6. Population {year}'!$M38=0," ",'5. Food supply per cap {year}'!O38*'6. Population {year}'!$M38*365/1000000)</f>
        <v xml:space="preserve"> </v>
      </c>
      <c r="P38" s="86" t="str">
        <f>IF('5. Food supply per cap {year}'!P38*'6. Population {year}'!$M38=0," ",'5. Food supply per cap {year}'!P38*'6. Population {year}'!$M38*365/1000000)</f>
        <v xml:space="preserve"> </v>
      </c>
      <c r="Q38" s="86" t="str">
        <f>IF('5. Food supply per cap {year}'!Q38*'6. Population {year}'!$M38=0," ",'5. Food supply per cap {year}'!Q38*'6. Population {year}'!$M38*365/1000000)</f>
        <v xml:space="preserve"> </v>
      </c>
      <c r="R38" s="86" t="str">
        <f>IF('5. Food supply per cap {year}'!R38*'6. Population {year}'!$M38=0," ",'5. Food supply per cap {year}'!R38*'6. Population {year}'!$M38*365/1000000)</f>
        <v xml:space="preserve"> </v>
      </c>
      <c r="S38" s="86" t="str">
        <f>IF('5. Food supply per cap {year}'!S38*'6. Population {year}'!$M38=0," ",'5. Food supply per cap {year}'!S38*'6. Population {year}'!$M38*365/1000000)</f>
        <v xml:space="preserve"> </v>
      </c>
      <c r="T38" s="86" t="str">
        <f>IF('5. Food supply per cap {year}'!T38*'6. Population {year}'!$M38=0," ",'5. Food supply per cap {year}'!T38*'6. Population {year}'!$M38*365/1000000)</f>
        <v xml:space="preserve"> </v>
      </c>
      <c r="U38" s="86" t="str">
        <f>IF('5. Food supply per cap {year}'!U38*'6. Population {year}'!$M38=0," ",'5. Food supply per cap {year}'!U38*'6. Population {year}'!$M38*365/1000000)</f>
        <v xml:space="preserve"> </v>
      </c>
      <c r="V38" s="86" t="str">
        <f>IF('5. Food supply per cap {year}'!V38*'6. Population {year}'!$M38=0," ",'5. Food supply per cap {year}'!V38*'6. Population {year}'!$M38*365/1000000)</f>
        <v xml:space="preserve"> </v>
      </c>
      <c r="W38" s="86" t="str">
        <f>IF('5. Food supply per cap {year}'!W38*'6. Population {year}'!$M38=0," ",'5. Food supply per cap {year}'!W38*'6. Population {year}'!$M38*365/1000000)</f>
        <v xml:space="preserve"> </v>
      </c>
      <c r="X38" s="86" t="str">
        <f>IF('5. Food supply per cap {year}'!X38*'6. Population {year}'!$M38=0," ",'5. Food supply per cap {year}'!X38*'6. Population {year}'!$M38*365/1000000)</f>
        <v xml:space="preserve"> </v>
      </c>
      <c r="Y38" s="86" t="str">
        <f>IF('5. Food supply per cap {year}'!Y38*'6. Population {year}'!$M38=0," ",'5. Food supply per cap {year}'!Y38*'6. Population {year}'!$M38*365/1000000)</f>
        <v xml:space="preserve"> </v>
      </c>
    </row>
    <row r="39" spans="12:25" s="60" customFormat="1" ht="12.75">
      <c r="L39" s="60" t="str">
        <f>'6. Population {year}'!L39</f>
        <v>Sudan</v>
      </c>
      <c r="M39" s="86">
        <f>IF('5. Food supply per cap {year}'!M39*'6. Population {year}'!$M39=0," ",'5. Food supply per cap {year}'!M39*'6. Population {year}'!$M39*365/1000000)</f>
        <v>37.540858333333333</v>
      </c>
      <c r="N39" s="86">
        <f>IF('5. Food supply per cap {year}'!N39*'6. Population {year}'!$M39=0," ",'5. Food supply per cap {year}'!N39*'6. Population {year}'!$M39*365/1000000)</f>
        <v>76.42933722222223</v>
      </c>
      <c r="O39" s="86">
        <f>IF('5. Food supply per cap {year}'!O39*'6. Population {year}'!$M39=0," ",'5. Food supply per cap {year}'!O39*'6. Population {year}'!$M39*365/1000000)</f>
        <v>10.203412777777778</v>
      </c>
      <c r="P39" s="86">
        <f>IF('5. Food supply per cap {year}'!P39*'6. Population {year}'!$M39=0," ",'5. Food supply per cap {year}'!P39*'6. Population {year}'!$M39*365/1000000)</f>
        <v>549.20350569444452</v>
      </c>
      <c r="Q39" s="86">
        <f>IF('5. Food supply per cap {year}'!Q39*'6. Population {year}'!$M39=0," ",'5. Food supply per cap {year}'!Q39*'6. Population {year}'!$M39*365/1000000)</f>
        <v>383.68682388888897</v>
      </c>
      <c r="R39" s="86">
        <f>IF('5. Food supply per cap {year}'!R39*'6. Population {year}'!$M39=0," ",'5. Food supply per cap {year}'!R39*'6. Population {year}'!$M39*365/1000000)</f>
        <v>2209.7126766666665</v>
      </c>
      <c r="S39" s="86" t="str">
        <f>IF('5. Food supply per cap {year}'!S39*'6. Population {year}'!$M39=0," ",'5. Food supply per cap {year}'!S39*'6. Population {year}'!$M39*365/1000000)</f>
        <v xml:space="preserve"> </v>
      </c>
      <c r="T39" s="86">
        <f>IF('5. Food supply per cap {year}'!T39*'6. Population {year}'!$M39=0," ",'5. Food supply per cap {year}'!T39*'6. Population {year}'!$M39*365/1000000)</f>
        <v>970.76809305555571</v>
      </c>
      <c r="U39" s="86">
        <f>IF('5. Food supply per cap {year}'!U39*'6. Population {year}'!$M39=0," ",'5. Food supply per cap {year}'!U39*'6. Population {year}'!$M39*365/1000000)</f>
        <v>356.54189555555558</v>
      </c>
      <c r="V39" s="86">
        <f>IF('5. Food supply per cap {year}'!V39*'6. Population {year}'!$M39=0," ",'5. Food supply per cap {year}'!V39*'6. Population {year}'!$M39*365/1000000)</f>
        <v>8566.1019320833348</v>
      </c>
      <c r="W39" s="86">
        <f>IF('5. Food supply per cap {year}'!W39*'6. Population {year}'!$M39=0," ",'5. Food supply per cap {year}'!W39*'6. Population {year}'!$M39*365/1000000)</f>
        <v>7.2675251388888888</v>
      </c>
      <c r="X39" s="86">
        <f>IF('5. Food supply per cap {year}'!X39*'6. Population {year}'!$M39=0," ",'5. Food supply per cap {year}'!X39*'6. Population {year}'!$M39*365/1000000)</f>
        <v>4782.0315413888893</v>
      </c>
      <c r="Y39" s="86">
        <f>IF('5. Food supply per cap {year}'!Y39*'6. Population {year}'!$M39=0," ",'5. Food supply per cap {year}'!Y39*'6. Population {year}'!$M39*365/1000000)</f>
        <v>123.64418597222222</v>
      </c>
    </row>
    <row r="40" spans="12:25" s="60" customFormat="1" ht="12.75">
      <c r="L40" s="60" t="str">
        <f>'6. Population {year}'!L40</f>
        <v>Swaziland</v>
      </c>
      <c r="M40" s="86">
        <f>IF('5. Food supply per cap {year}'!M40*'6. Population {year}'!$M40=0," ",'5. Food supply per cap {year}'!M40*'6. Population {year}'!$M40*365/1000000)</f>
        <v>0.95064006666666667</v>
      </c>
      <c r="N40" s="86">
        <f>IF('5. Food supply per cap {year}'!N40*'6. Population {year}'!$M40=0," ",'5. Food supply per cap {year}'!N40*'6. Population {year}'!$M40*365/1000000)</f>
        <v>14.244379688888888</v>
      </c>
      <c r="O40" s="86">
        <f>IF('5. Food supply per cap {year}'!O40*'6. Population {year}'!$M40=0," ",'5. Food supply per cap {year}'!O40*'6. Population {year}'!$M40*365/1000000)</f>
        <v>1.6605066666666665E-2</v>
      </c>
      <c r="P40" s="86">
        <f>IF('5. Food supply per cap {year}'!P40*'6. Population {year}'!$M40=0," ",'5. Food supply per cap {year}'!P40*'6. Population {year}'!$M40*365/1000000)</f>
        <v>17.082462333333336</v>
      </c>
      <c r="Q40" s="86">
        <f>IF('5. Food supply per cap {year}'!Q40*'6. Population {year}'!$M40=0," ",'5. Food supply per cap {year}'!Q40*'6. Population {year}'!$M40*365/1000000)</f>
        <v>236.64987511111107</v>
      </c>
      <c r="R40" s="86" t="str">
        <f>IF('5. Food supply per cap {year}'!R40*'6. Population {year}'!$M40=0," ",'5. Food supply per cap {year}'!R40*'6. Population {year}'!$M40*365/1000000)</f>
        <v xml:space="preserve"> </v>
      </c>
      <c r="S40" s="86" t="str">
        <f>IF('5. Food supply per cap {year}'!S40*'6. Population {year}'!$M40=0," ",'5. Food supply per cap {year}'!S40*'6. Population {year}'!$M40*365/1000000)</f>
        <v xml:space="preserve"> </v>
      </c>
      <c r="T40" s="86">
        <f>IF('5. Food supply per cap {year}'!T40*'6. Population {year}'!$M40=0," ",'5. Food supply per cap {year}'!T40*'6. Population {year}'!$M40*365/1000000)</f>
        <v>7.5871317111111107</v>
      </c>
      <c r="U40" s="86">
        <f>IF('5. Food supply per cap {year}'!U40*'6. Population {year}'!$M40=0," ",'5. Food supply per cap {year}'!U40*'6. Population {year}'!$M40*365/1000000)</f>
        <v>80.237065888888878</v>
      </c>
      <c r="V40" s="86">
        <f>IF('5. Food supply per cap {year}'!V40*'6. Population {year}'!$M40=0," ",'5. Food supply per cap {year}'!V40*'6. Population {year}'!$M40*365/1000000)</f>
        <v>4.8486794666666659</v>
      </c>
      <c r="W40" s="86">
        <f>IF('5. Food supply per cap {year}'!W40*'6. Population {year}'!$M40=0," ",'5. Food supply per cap {year}'!W40*'6. Population {year}'!$M40*365/1000000)</f>
        <v>2.0700983111111113</v>
      </c>
      <c r="X40" s="86">
        <f>IF('5. Food supply per cap {year}'!X40*'6. Population {year}'!$M40=0," ",'5. Food supply per cap {year}'!X40*'6. Population {year}'!$M40*365/1000000)</f>
        <v>149.92022815555555</v>
      </c>
      <c r="Y40" s="86" t="str">
        <f>IF('5. Food supply per cap {year}'!Y40*'6. Population {year}'!$M40=0," ",'5. Food supply per cap {year}'!Y40*'6. Population {year}'!$M40*365/1000000)</f>
        <v xml:space="preserve"> </v>
      </c>
    </row>
    <row r="41" spans="12:25" s="60" customFormat="1" ht="12.75">
      <c r="L41" s="60" t="str">
        <f>'6. Population {year}'!L41</f>
        <v>Togo</v>
      </c>
      <c r="M41" s="86">
        <f>IF('5. Food supply per cap {year}'!M41*'6. Population {year}'!$M41=0," ",'5. Food supply per cap {year}'!M41*'6. Population {year}'!$M41*365/1000000)</f>
        <v>8.965196105555556</v>
      </c>
      <c r="N41" s="86">
        <f>IF('5. Food supply per cap {year}'!N41*'6. Population {year}'!$M41=0," ",'5. Food supply per cap {year}'!N41*'6. Population {year}'!$M41*365/1000000)</f>
        <v>175.28117356666669</v>
      </c>
      <c r="O41" s="86">
        <f>IF('5. Food supply per cap {year}'!O41*'6. Population {year}'!$M41=0," ",'5. Food supply per cap {year}'!O41*'6. Population {year}'!$M41*365/1000000)</f>
        <v>710.08989037222227</v>
      </c>
      <c r="P41" s="86">
        <f>IF('5. Food supply per cap {year}'!P41*'6. Population {year}'!$M41=0," ",'5. Food supply per cap {year}'!P41*'6. Population {year}'!$M41*365/1000000)</f>
        <v>99.484515583333348</v>
      </c>
      <c r="Q41" s="86">
        <f>IF('5. Food supply per cap {year}'!Q41*'6. Population {year}'!$M41=0," ",'5. Food supply per cap {year}'!Q41*'6. Population {year}'!$M41*365/1000000)</f>
        <v>1138.1686578777776</v>
      </c>
      <c r="R41" s="86">
        <f>IF('5. Food supply per cap {year}'!R41*'6. Population {year}'!$M41=0," ",'5. Food supply per cap {year}'!R41*'6. Population {year}'!$M41*365/1000000)</f>
        <v>105.39152552777777</v>
      </c>
      <c r="S41" s="86" t="str">
        <f>IF('5. Food supply per cap {year}'!S41*'6. Population {year}'!$M41=0," ",'5. Food supply per cap {year}'!S41*'6. Population {year}'!$M41*365/1000000)</f>
        <v xml:space="preserve"> </v>
      </c>
      <c r="T41" s="86">
        <f>IF('5. Food supply per cap {year}'!T41*'6. Population {year}'!$M41=0," ",'5. Food supply per cap {year}'!T41*'6. Population {year}'!$M41*365/1000000)</f>
        <v>8.2473822388888909</v>
      </c>
      <c r="U41" s="86">
        <f>IF('5. Food supply per cap {year}'!U41*'6. Population {year}'!$M41=0," ",'5. Food supply per cap {year}'!U41*'6. Population {year}'!$M41*365/1000000)</f>
        <v>466.46685491666676</v>
      </c>
      <c r="V41" s="86">
        <f>IF('5. Food supply per cap {year}'!V41*'6. Population {year}'!$M41=0," ",'5. Food supply per cap {year}'!V41*'6. Population {year}'!$M41*365/1000000)</f>
        <v>409.16885845555561</v>
      </c>
      <c r="W41" s="86">
        <f>IF('5. Food supply per cap {year}'!W41*'6. Population {year}'!$M41=0," ",'5. Food supply per cap {year}'!W41*'6. Population {year}'!$M41*365/1000000)</f>
        <v>2.0487604111111106</v>
      </c>
      <c r="X41" s="86">
        <f>IF('5. Food supply per cap {year}'!X41*'6. Population {year}'!$M41=0," ",'5. Food supply per cap {year}'!X41*'6. Population {year}'!$M41*365/1000000)</f>
        <v>216.22647287777778</v>
      </c>
      <c r="Y41" s="86">
        <f>IF('5. Food supply per cap {year}'!Y41*'6. Population {year}'!$M41=0," ",'5. Food supply per cap {year}'!Y41*'6. Population {year}'!$M41*365/1000000)</f>
        <v>464.84429648888886</v>
      </c>
    </row>
    <row r="42" spans="12:25" s="60" customFormat="1" ht="12.75">
      <c r="L42" s="60" t="str">
        <f>'6. Population {year}'!L42</f>
        <v>Uganda</v>
      </c>
      <c r="M42" s="86">
        <f>IF('5. Food supply per cap {year}'!M42*'6. Population {year}'!$M42=0," ",'5. Food supply per cap {year}'!M42*'6. Population {year}'!$M42*365/1000000)</f>
        <v>313.11669539999997</v>
      </c>
      <c r="N42" s="86">
        <f>IF('5. Food supply per cap {year}'!N42*'6. Population {year}'!$M42=0," ",'5. Food supply per cap {year}'!N42*'6. Population {year}'!$M42*365/1000000)</f>
        <v>1232.0759410166665</v>
      </c>
      <c r="O42" s="86">
        <f>IF('5. Food supply per cap {year}'!O42*'6. Population {year}'!$M42=0," ",'5. Food supply per cap {year}'!O42*'6. Population {year}'!$M42*365/1000000)</f>
        <v>3118.8241796999996</v>
      </c>
      <c r="P42" s="86">
        <f>IF('5. Food supply per cap {year}'!P42*'6. Population {year}'!$M42=0," ",'5. Food supply per cap {year}'!P42*'6. Population {year}'!$M42*365/1000000)</f>
        <v>423.15505458333337</v>
      </c>
      <c r="Q42" s="86">
        <f>IF('5. Food supply per cap {year}'!Q42*'6. Population {year}'!$M42=0," ",'5. Food supply per cap {year}'!Q42*'6. Population {year}'!$M42*365/1000000)</f>
        <v>2294.0958805666669</v>
      </c>
      <c r="R42" s="86">
        <f>IF('5. Food supply per cap {year}'!R42*'6. Population {year}'!$M42=0," ",'5. Food supply per cap {year}'!R42*'6. Population {year}'!$M42*365/1000000)</f>
        <v>1293.9702624333331</v>
      </c>
      <c r="S42" s="86">
        <f>IF('5. Food supply per cap {year}'!S42*'6. Population {year}'!$M42=0," ",'5. Food supply per cap {year}'!S42*'6. Population {year}'!$M42*365/1000000)</f>
        <v>3792.0828187833331</v>
      </c>
      <c r="T42" s="86">
        <f>IF('5. Food supply per cap {year}'!T42*'6. Population {year}'!$M42=0," ",'5. Food supply per cap {year}'!T42*'6. Population {year}'!$M42*365/1000000)</f>
        <v>511.07025398333343</v>
      </c>
      <c r="U42" s="86">
        <f>IF('5. Food supply per cap {year}'!U42*'6. Population {year}'!$M42=0," ",'5. Food supply per cap {year}'!U42*'6. Population {year}'!$M42*365/1000000)</f>
        <v>489.56062391666671</v>
      </c>
      <c r="V42" s="86">
        <f>IF('5. Food supply per cap {year}'!V42*'6. Population {year}'!$M42=0," ",'5. Food supply per cap {year}'!V42*'6. Population {year}'!$M42*365/1000000)</f>
        <v>531.02801476666662</v>
      </c>
      <c r="W42" s="86">
        <f>IF('5. Food supply per cap {year}'!W42*'6. Population {year}'!$M42=0," ",'5. Food supply per cap {year}'!W42*'6. Population {year}'!$M42*365/1000000)</f>
        <v>2132.3405752666667</v>
      </c>
      <c r="X42" s="86">
        <f>IF('5. Food supply per cap {year}'!X42*'6. Population {year}'!$M42=0," ",'5. Food supply per cap {year}'!X42*'6. Population {year}'!$M42*365/1000000)</f>
        <v>984.46256536666669</v>
      </c>
      <c r="Y42" s="86" t="str">
        <f>IF('5. Food supply per cap {year}'!Y42*'6. Population {year}'!$M42=0," ",'5. Food supply per cap {year}'!Y42*'6. Population {year}'!$M42*365/1000000)</f>
        <v xml:space="preserve"> </v>
      </c>
    </row>
    <row r="43" spans="12:25" s="60" customFormat="1" ht="12.75">
      <c r="L43" s="60" t="str">
        <f>'6. Population {year}'!L43</f>
        <v>United Republic of Tanzania</v>
      </c>
      <c r="M43" s="86">
        <f>IF('5. Food supply per cap {year}'!M43*'6. Population {year}'!$M43=0," ",'5. Food supply per cap {year}'!M43*'6. Population {year}'!$M43*365/1000000)</f>
        <v>1146.8441133333336</v>
      </c>
      <c r="N43" s="86">
        <f>IF('5. Food supply per cap {year}'!N43*'6. Population {year}'!$M43=0," ",'5. Food supply per cap {year}'!N43*'6. Population {year}'!$M43*365/1000000)</f>
        <v>1478.3434400000003</v>
      </c>
      <c r="O43" s="86">
        <f>IF('5. Food supply per cap {year}'!O43*'6. Population {year}'!$M43=0," ",'5. Food supply per cap {year}'!O43*'6. Population {year}'!$M43*365/1000000)</f>
        <v>3255.129048888889</v>
      </c>
      <c r="P43" s="86">
        <f>IF('5. Food supply per cap {year}'!P43*'6. Population {year}'!$M43=0," ",'5. Food supply per cap {year}'!P43*'6. Population {year}'!$M43*365/1000000)</f>
        <v>488.63069111111105</v>
      </c>
      <c r="Q43" s="86">
        <f>IF('5. Food supply per cap {year}'!Q43*'6. Population {year}'!$M43=0," ",'5. Food supply per cap {year}'!Q43*'6. Population {year}'!$M43*365/1000000)</f>
        <v>7645.2367911111114</v>
      </c>
      <c r="R43" s="86">
        <f>IF('5. Food supply per cap {year}'!R43*'6. Population {year}'!$M43=0," ",'5. Food supply per cap {year}'!R43*'6. Population {year}'!$M43*365/1000000)</f>
        <v>302.98325555555556</v>
      </c>
      <c r="S43" s="86">
        <f>IF('5. Food supply per cap {year}'!S43*'6. Population {year}'!$M43=0," ",'5. Food supply per cap {year}'!S43*'6. Population {year}'!$M43*365/1000000)</f>
        <v>390.04516444444448</v>
      </c>
      <c r="T43" s="86">
        <f>IF('5. Food supply per cap {year}'!T43*'6. Population {year}'!$M43=0," ",'5. Food supply per cap {year}'!T43*'6. Population {year}'!$M43*365/1000000)</f>
        <v>528.67038000000002</v>
      </c>
      <c r="U43" s="86">
        <f>IF('5. Food supply per cap {year}'!U43*'6. Population {year}'!$M43=0," ",'5. Food supply per cap {year}'!U43*'6. Population {year}'!$M43*365/1000000)</f>
        <v>2990.7694444444446</v>
      </c>
      <c r="V43" s="86">
        <f>IF('5. Food supply per cap {year}'!V43*'6. Population {year}'!$M43=0," ",'5. Food supply per cap {year}'!V43*'6. Population {year}'!$M43*365/1000000)</f>
        <v>1037.1256000000001</v>
      </c>
      <c r="W43" s="86">
        <f>IF('5. Food supply per cap {year}'!W43*'6. Population {year}'!$M43=0," ",'5. Food supply per cap {year}'!W43*'6. Population {year}'!$M43*365/1000000)</f>
        <v>1257.9786644444443</v>
      </c>
      <c r="X43" s="86">
        <f>IF('5. Food supply per cap {year}'!X43*'6. Population {year}'!$M43=0," ",'5. Food supply per cap {year}'!X43*'6. Population {year}'!$M43*365/1000000)</f>
        <v>1679.4208044444445</v>
      </c>
      <c r="Y43" s="86">
        <f>IF('5. Food supply per cap {year}'!Y43*'6. Population {year}'!$M43=0," ",'5. Food supply per cap {year}'!Y43*'6. Population {year}'!$M43*365/1000000)</f>
        <v>7.812622222222223</v>
      </c>
    </row>
    <row r="44" spans="12:25" s="60" customFormat="1" ht="12.75">
      <c r="L44" s="60" t="str">
        <f>'6. Population {year}'!L44</f>
        <v>Zambia</v>
      </c>
      <c r="M44" s="86">
        <f>IF('5. Food supply per cap {year}'!M44*'6. Population {year}'!$M44=0," ",'5. Food supply per cap {year}'!M44*'6. Population {year}'!$M44*365/1000000)</f>
        <v>2.7209557666666666</v>
      </c>
      <c r="N44" s="86">
        <f>IF('5. Food supply per cap {year}'!N44*'6. Population {year}'!$M44=0," ",'5. Food supply per cap {year}'!N44*'6. Population {year}'!$M44*365/1000000)</f>
        <v>33.690113605555553</v>
      </c>
      <c r="O44" s="86">
        <f>IF('5. Food supply per cap {year}'!O44*'6. Population {year}'!$M44=0," ",'5. Food supply per cap {year}'!O44*'6. Population {year}'!$M44*365/1000000)</f>
        <v>1116.8206830666666</v>
      </c>
      <c r="P44" s="86">
        <f>IF('5. Food supply per cap {year}'!P44*'6. Population {year}'!$M44=0," ",'5. Food supply per cap {year}'!P44*'6. Population {year}'!$M44*365/1000000)</f>
        <v>171.59575883333332</v>
      </c>
      <c r="Q44" s="86">
        <f>IF('5. Food supply per cap {year}'!Q44*'6. Population {year}'!$M44=0," ",'5. Food supply per cap {year}'!Q44*'6. Population {year}'!$M44*365/1000000)</f>
        <v>4219.3831816111115</v>
      </c>
      <c r="R44" s="86">
        <f>IF('5. Food supply per cap {year}'!R44*'6. Population {year}'!$M44=0," ",'5. Food supply per cap {year}'!R44*'6. Population {year}'!$M44*365/1000000)</f>
        <v>39.673290533333329</v>
      </c>
      <c r="S44" s="86" t="str">
        <f>IF('5. Food supply per cap {year}'!S44*'6. Population {year}'!$M44=0," ",'5. Food supply per cap {year}'!S44*'6. Population {year}'!$M44*365/1000000)</f>
        <v xml:space="preserve"> </v>
      </c>
      <c r="T44" s="86">
        <f>IF('5. Food supply per cap {year}'!T44*'6. Population {year}'!$M44=0," ",'5. Food supply per cap {year}'!T44*'6. Population {year}'!$M44*365/1000000)</f>
        <v>69.238084105555544</v>
      </c>
      <c r="U44" s="86">
        <f>IF('5. Food supply per cap {year}'!U44*'6. Population {year}'!$M44=0," ",'5. Food supply per cap {year}'!U44*'6. Population {year}'!$M44*365/1000000)</f>
        <v>114.04608148888887</v>
      </c>
      <c r="V44" s="86">
        <f>IF('5. Food supply per cap {year}'!V44*'6. Population {year}'!$M44=0," ",'5. Food supply per cap {year}'!V44*'6. Population {year}'!$M44*365/1000000)</f>
        <v>108.03364697222221</v>
      </c>
      <c r="W44" s="86">
        <f>IF('5. Food supply per cap {year}'!W44*'6. Population {year}'!$M44=0," ",'5. Food supply per cap {year}'!W44*'6. Population {year}'!$M44*365/1000000)</f>
        <v>67.921492605555542</v>
      </c>
      <c r="X44" s="86">
        <f>IF('5. Food supply per cap {year}'!X44*'6. Population {year}'!$M44=0," ",'5. Food supply per cap {year}'!X44*'6. Population {year}'!$M44*365/1000000)</f>
        <v>551.95904318333328</v>
      </c>
      <c r="Y44" s="86" t="str">
        <f>IF('5. Food supply per cap {year}'!Y44*'6. Population {year}'!$M44=0," ",'5. Food supply per cap {year}'!Y44*'6. Population {year}'!$M44*365/1000000)</f>
        <v xml:space="preserve"> </v>
      </c>
    </row>
    <row r="45" spans="12:25" s="60" customFormat="1" ht="12.75">
      <c r="L45" s="60" t="str">
        <f>'6. Population {year}'!L45</f>
        <v>Zimbabwe</v>
      </c>
      <c r="M45" s="86">
        <f>IF('5. Food supply per cap {year}'!M45*'6. Population {year}'!$M45=0," ",'5. Food supply per cap {year}'!M45*'6. Population {year}'!$M45*365/1000000)</f>
        <v>40.919224116666676</v>
      </c>
      <c r="N45" s="86">
        <f>IF('5. Food supply per cap {year}'!N45*'6. Population {year}'!$M45=0," ",'5. Food supply per cap {year}'!N45*'6. Population {year}'!$M45*365/1000000)</f>
        <v>164.84428448333333</v>
      </c>
      <c r="O45" s="86">
        <f>IF('5. Food supply per cap {year}'!O45*'6. Population {year}'!$M45=0," ",'5. Food supply per cap {year}'!O45*'6. Population {year}'!$M45*365/1000000)</f>
        <v>197.44018364999999</v>
      </c>
      <c r="P45" s="86">
        <f>IF('5. Food supply per cap {year}'!P45*'6. Population {year}'!$M45=0," ",'5. Food supply per cap {year}'!P45*'6. Population {year}'!$M45*365/1000000)</f>
        <v>296.60752153333334</v>
      </c>
      <c r="Q45" s="86">
        <f>IF('5. Food supply per cap {year}'!Q45*'6. Population {year}'!$M45=0," ",'5. Food supply per cap {year}'!Q45*'6. Population {year}'!$M45*365/1000000)</f>
        <v>4136.6773392666673</v>
      </c>
      <c r="R45" s="86">
        <f>IF('5. Food supply per cap {year}'!R45*'6. Population {year}'!$M45=0," ",'5. Food supply per cap {year}'!R45*'6. Population {year}'!$M45*365/1000000)</f>
        <v>109.50706031666667</v>
      </c>
      <c r="S45" s="86" t="str">
        <f>IF('5. Food supply per cap {year}'!S45*'6. Population {year}'!$M45=0," ",'5. Food supply per cap {year}'!S45*'6. Population {year}'!$M45*365/1000000)</f>
        <v xml:space="preserve"> </v>
      </c>
      <c r="T45" s="86">
        <f>IF('5. Food supply per cap {year}'!T45*'6. Population {year}'!$M45=0," ",'5. Food supply per cap {year}'!T45*'6. Population {year}'!$M45*365/1000000)</f>
        <v>34.597135766666668</v>
      </c>
      <c r="U45" s="86">
        <f>IF('5. Food supply per cap {year}'!U45*'6. Population {year}'!$M45=0," ",'5. Food supply per cap {year}'!U45*'6. Population {year}'!$M45*365/1000000)</f>
        <v>89.130833116666679</v>
      </c>
      <c r="V45" s="86">
        <f>IF('5. Food supply per cap {year}'!V45*'6. Population {year}'!$M45=0," ",'5. Food supply per cap {year}'!V45*'6. Population {year}'!$M45*365/1000000)</f>
        <v>232.09796294999998</v>
      </c>
      <c r="W45" s="86">
        <f>IF('5. Food supply per cap {year}'!W45*'6. Population {year}'!$M45=0," ",'5. Food supply per cap {year}'!W45*'6. Population {year}'!$M45*365/1000000)</f>
        <v>1.4857665666666666</v>
      </c>
      <c r="X45" s="86">
        <f>IF('5. Food supply per cap {year}'!X45*'6. Population {year}'!$M45=0," ",'5. Food supply per cap {year}'!X45*'6. Population {year}'!$M45*365/1000000)</f>
        <v>1051.9075683166668</v>
      </c>
      <c r="Y45" s="86" t="str">
        <f>IF('5. Food supply per cap {year}'!Y45*'6. Population {year}'!$M45=0," ",'5. Food supply per cap {year}'!Y45*'6. Population {year}'!$M45*365/1000000)</f>
        <v xml:space="preserve"> </v>
      </c>
    </row>
    <row r="46" spans="12:25" s="60" customFormat="1" ht="12.75"/>
    <row r="47" spans="12:25" s="87" customFormat="1" ht="12.75">
      <c r="L47" s="87" t="s">
        <v>26</v>
      </c>
      <c r="M47" s="88">
        <f>SUM(M4:M45)</f>
        <v>4104.4533150777788</v>
      </c>
      <c r="N47" s="88">
        <f t="shared" ref="N47:Y47" si="0">SUM(N4:N45)</f>
        <v>8792.0350815333313</v>
      </c>
      <c r="O47" s="88">
        <f t="shared" si="0"/>
        <v>67285.391129911121</v>
      </c>
      <c r="P47" s="88">
        <f t="shared" si="0"/>
        <v>9831.3825610388903</v>
      </c>
      <c r="Q47" s="88">
        <f t="shared" si="0"/>
        <v>85146.848778344414</v>
      </c>
      <c r="R47" s="88">
        <f t="shared" si="0"/>
        <v>34599.520444283327</v>
      </c>
      <c r="S47" s="88">
        <f t="shared" si="0"/>
        <v>13963.732415694441</v>
      </c>
      <c r="T47" s="88">
        <f t="shared" si="0"/>
        <v>15573.636610211111</v>
      </c>
      <c r="U47" s="88">
        <f t="shared" si="0"/>
        <v>50669.439890305555</v>
      </c>
      <c r="V47" s="88">
        <f t="shared" si="0"/>
        <v>49052.313531227788</v>
      </c>
      <c r="W47" s="88">
        <f t="shared" si="0"/>
        <v>10916.803998655558</v>
      </c>
      <c r="X47" s="88">
        <f t="shared" si="0"/>
        <v>41120.615644722231</v>
      </c>
      <c r="Y47" s="88">
        <f t="shared" si="0"/>
        <v>19852.925484550004</v>
      </c>
    </row>
    <row r="48" spans="12:25" s="60" customFormat="1" ht="12.7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9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2" max="2" width="37" bestFit="1" customWidth="1"/>
    <col min="3" max="3" width="11.140625" bestFit="1" customWidth="1"/>
    <col min="5" max="5" width="9.140625" customWidth="1"/>
    <col min="6" max="6" width="23.28515625" customWidth="1"/>
  </cols>
  <sheetData>
    <row r="1" spans="1:17" ht="18.75">
      <c r="A1" s="72" t="s">
        <v>135</v>
      </c>
      <c r="B1" s="62"/>
      <c r="C1" s="62"/>
    </row>
    <row r="2" spans="1:17">
      <c r="A2" s="89" t="s">
        <v>136</v>
      </c>
      <c r="C2" s="62"/>
    </row>
    <row r="3" spans="1:17" s="60" customFormat="1" ht="12.75">
      <c r="A3" s="90"/>
      <c r="B3" s="91" t="s">
        <v>108</v>
      </c>
      <c r="C3" s="90"/>
    </row>
    <row r="4" spans="1:17" s="60" customFormat="1" ht="12.75">
      <c r="A4" s="90"/>
      <c r="B4" s="63" t="s">
        <v>109</v>
      </c>
      <c r="C4" s="90" t="s">
        <v>137</v>
      </c>
    </row>
    <row r="5" spans="1:17" s="60" customFormat="1" ht="12.75">
      <c r="A5" s="90"/>
      <c r="B5" s="92"/>
      <c r="C5" s="93"/>
      <c r="F5" s="109" t="s">
        <v>300</v>
      </c>
      <c r="G5" s="90">
        <v>1</v>
      </c>
      <c r="H5" s="90">
        <v>2</v>
      </c>
      <c r="I5" s="90">
        <v>3</v>
      </c>
      <c r="J5" s="90">
        <v>4</v>
      </c>
      <c r="K5" s="90">
        <v>5</v>
      </c>
      <c r="L5" s="94">
        <v>6</v>
      </c>
      <c r="M5" s="90">
        <v>7</v>
      </c>
      <c r="N5" s="94">
        <v>8</v>
      </c>
      <c r="O5" s="90">
        <v>9</v>
      </c>
      <c r="P5" s="90">
        <v>10</v>
      </c>
      <c r="Q5" s="90">
        <v>11</v>
      </c>
    </row>
    <row r="6" spans="1:17" s="60" customFormat="1" ht="12.75">
      <c r="A6" s="90"/>
      <c r="B6" s="95" t="s">
        <v>12</v>
      </c>
      <c r="C6" s="93"/>
      <c r="F6" s="92"/>
      <c r="G6" s="69" t="s">
        <v>17</v>
      </c>
      <c r="H6" s="69" t="s">
        <v>91</v>
      </c>
      <c r="I6" s="69" t="s">
        <v>22</v>
      </c>
      <c r="J6" s="69" t="s">
        <v>18</v>
      </c>
      <c r="K6" s="69" t="s">
        <v>24</v>
      </c>
      <c r="L6" s="70" t="s">
        <v>12</v>
      </c>
      <c r="M6" s="69" t="s">
        <v>92</v>
      </c>
      <c r="N6" s="70" t="s">
        <v>93</v>
      </c>
      <c r="O6" s="69" t="s">
        <v>77</v>
      </c>
      <c r="P6" s="69" t="s">
        <v>112</v>
      </c>
      <c r="Q6" s="69" t="s">
        <v>94</v>
      </c>
    </row>
    <row r="7" spans="1:17" s="60" customFormat="1" ht="12.75">
      <c r="A7" s="90"/>
      <c r="B7" s="96" t="s">
        <v>110</v>
      </c>
      <c r="C7" s="93">
        <v>4.8917833314190959E-2</v>
      </c>
      <c r="F7" s="70" t="s">
        <v>88</v>
      </c>
      <c r="G7" s="94">
        <v>1325</v>
      </c>
      <c r="H7" s="94">
        <v>1586</v>
      </c>
      <c r="I7" s="94">
        <v>1005</v>
      </c>
      <c r="J7" s="94">
        <v>692</v>
      </c>
      <c r="K7" s="94">
        <v>1740</v>
      </c>
      <c r="L7" s="94">
        <v>8275</v>
      </c>
      <c r="M7" s="94">
        <v>8216</v>
      </c>
      <c r="N7" s="94">
        <v>850</v>
      </c>
      <c r="O7" s="94">
        <v>583</v>
      </c>
      <c r="P7" s="94">
        <v>578</v>
      </c>
      <c r="Q7" s="94">
        <v>5624</v>
      </c>
    </row>
    <row r="8" spans="1:17" s="60" customFormat="1" ht="12.75">
      <c r="A8" s="90"/>
      <c r="B8" s="96" t="s">
        <v>111</v>
      </c>
      <c r="C8" s="97">
        <v>8274.876216486151</v>
      </c>
      <c r="F8" s="70" t="s">
        <v>89</v>
      </c>
      <c r="G8" s="98">
        <v>2.16</v>
      </c>
      <c r="H8" s="98">
        <v>1.97</v>
      </c>
      <c r="I8" s="98">
        <v>3.26</v>
      </c>
      <c r="J8" s="98">
        <v>3.35</v>
      </c>
      <c r="K8" s="98">
        <v>2.2999999999999998</v>
      </c>
      <c r="L8" s="99">
        <v>0.64</v>
      </c>
      <c r="M8" s="98">
        <v>0.4</v>
      </c>
      <c r="N8" s="99">
        <v>1.92</v>
      </c>
      <c r="O8" s="98">
        <v>2.67</v>
      </c>
      <c r="P8" s="98">
        <v>2.2000000000000002</v>
      </c>
      <c r="Q8" s="98">
        <v>0.28000000000000003</v>
      </c>
    </row>
    <row r="9" spans="1:17" s="60" customFormat="1" ht="27.75" customHeight="1">
      <c r="A9" s="90"/>
      <c r="B9" s="64" t="s">
        <v>113</v>
      </c>
      <c r="C9" s="100">
        <v>0.63581455527047359</v>
      </c>
      <c r="F9" s="71" t="s">
        <v>90</v>
      </c>
      <c r="G9" s="101">
        <f t="shared" ref="G9:Q9" si="0">G7*(1+G8)</f>
        <v>4187</v>
      </c>
      <c r="H9" s="101">
        <f t="shared" si="0"/>
        <v>4710.4199999999992</v>
      </c>
      <c r="I9" s="101">
        <f t="shared" si="0"/>
        <v>4281.3</v>
      </c>
      <c r="J9" s="101">
        <f t="shared" si="0"/>
        <v>3010.2</v>
      </c>
      <c r="K9" s="101">
        <f t="shared" si="0"/>
        <v>5742</v>
      </c>
      <c r="L9" s="101">
        <f t="shared" si="0"/>
        <v>13571.000000000002</v>
      </c>
      <c r="M9" s="101">
        <f t="shared" si="0"/>
        <v>11502.4</v>
      </c>
      <c r="N9" s="101">
        <f t="shared" si="0"/>
        <v>2482</v>
      </c>
      <c r="O9" s="101">
        <f t="shared" si="0"/>
        <v>2139.61</v>
      </c>
      <c r="P9" s="101">
        <f t="shared" si="0"/>
        <v>1849.6000000000001</v>
      </c>
      <c r="Q9" s="101">
        <f t="shared" si="0"/>
        <v>7198.72</v>
      </c>
    </row>
    <row r="10" spans="1:17" s="60" customFormat="1" ht="12.75">
      <c r="A10" s="90"/>
      <c r="B10" s="64" t="s">
        <v>114</v>
      </c>
      <c r="C10" s="100">
        <v>35</v>
      </c>
    </row>
    <row r="11" spans="1:17" s="60" customFormat="1" ht="12.75">
      <c r="A11" s="90"/>
      <c r="B11" s="64" t="s">
        <v>115</v>
      </c>
      <c r="C11" s="100">
        <v>0</v>
      </c>
    </row>
    <row r="12" spans="1:17" s="60" customFormat="1" ht="12.75">
      <c r="A12" s="90"/>
      <c r="B12" s="65" t="s">
        <v>116</v>
      </c>
      <c r="C12" s="102">
        <v>0.61985055196459116</v>
      </c>
    </row>
    <row r="13" spans="1:17" s="60" customFormat="1" ht="12.75">
      <c r="A13" s="90"/>
      <c r="B13" s="66" t="s">
        <v>117</v>
      </c>
      <c r="C13" s="67">
        <v>0.63581455527047359</v>
      </c>
    </row>
    <row r="14" spans="1:17" s="60" customFormat="1" ht="12.75">
      <c r="A14" s="90"/>
      <c r="B14" s="103" t="s">
        <v>118</v>
      </c>
      <c r="C14" s="100">
        <v>0.63581455527047359</v>
      </c>
    </row>
    <row r="15" spans="1:17" s="60" customFormat="1" ht="12.75">
      <c r="A15" s="90"/>
      <c r="B15" s="104" t="s">
        <v>119</v>
      </c>
      <c r="C15" s="102">
        <v>0.60032945036776231</v>
      </c>
    </row>
    <row r="16" spans="1:17" s="60" customFormat="1" ht="12.75">
      <c r="A16" s="90"/>
      <c r="B16" s="66" t="s">
        <v>120</v>
      </c>
      <c r="C16" s="68">
        <v>12498.923238473768</v>
      </c>
    </row>
    <row r="17" spans="1:3" s="60" customFormat="1" ht="12.75">
      <c r="A17" s="90"/>
      <c r="B17" s="103" t="s">
        <v>121</v>
      </c>
      <c r="C17" s="97">
        <v>12498.923238473768</v>
      </c>
    </row>
    <row r="18" spans="1:3" s="60" customFormat="1" ht="12.75">
      <c r="A18" s="90"/>
      <c r="B18" s="103" t="s">
        <v>122</v>
      </c>
      <c r="C18" s="105">
        <v>13112.868029036117</v>
      </c>
    </row>
    <row r="19" spans="1:3" s="60" customFormat="1" ht="12.75">
      <c r="A19" s="90"/>
      <c r="B19" s="95"/>
      <c r="C19" s="93"/>
    </row>
    <row r="20" spans="1:3" s="60" customFormat="1" ht="12.75">
      <c r="A20" s="90"/>
      <c r="B20" s="95" t="s">
        <v>93</v>
      </c>
      <c r="C20" s="93"/>
    </row>
    <row r="21" spans="1:3" s="60" customFormat="1" ht="12.75">
      <c r="A21" s="90"/>
      <c r="B21" s="96" t="s">
        <v>110</v>
      </c>
      <c r="C21" s="93">
        <v>4.2577891609432907E-2</v>
      </c>
    </row>
    <row r="22" spans="1:3" s="60" customFormat="1" ht="12.75">
      <c r="A22" s="90"/>
      <c r="B22" s="96" t="s">
        <v>111</v>
      </c>
      <c r="C22" s="97">
        <v>849.95991970729506</v>
      </c>
    </row>
    <row r="23" spans="1:3" s="60" customFormat="1" ht="12.75">
      <c r="A23" s="90"/>
      <c r="B23" s="64" t="s">
        <v>113</v>
      </c>
      <c r="C23" s="100">
        <v>1.9189157736266793</v>
      </c>
    </row>
    <row r="24" spans="1:3" s="60" customFormat="1" ht="12.75">
      <c r="A24" s="90"/>
      <c r="B24" s="64" t="s">
        <v>114</v>
      </c>
      <c r="C24" s="100">
        <v>38</v>
      </c>
    </row>
    <row r="25" spans="1:3" s="60" customFormat="1" ht="12.75">
      <c r="A25" s="90"/>
      <c r="B25" s="64" t="s">
        <v>115</v>
      </c>
      <c r="C25" s="100">
        <v>0</v>
      </c>
    </row>
    <row r="26" spans="1:3" s="60" customFormat="1" ht="12.75">
      <c r="A26" s="90"/>
      <c r="B26" s="65" t="s">
        <v>116</v>
      </c>
      <c r="C26" s="102">
        <v>0.59102828660182327</v>
      </c>
    </row>
    <row r="27" spans="1:3" s="60" customFormat="1" ht="12.75">
      <c r="A27" s="90"/>
      <c r="B27" s="66" t="s">
        <v>117</v>
      </c>
      <c r="C27" s="67">
        <v>1.9189157736266793</v>
      </c>
    </row>
    <row r="28" spans="1:3" s="60" customFormat="1" ht="12.75">
      <c r="A28" s="90"/>
      <c r="B28" s="103" t="s">
        <v>118</v>
      </c>
      <c r="C28" s="100">
        <v>1.9189157736266793</v>
      </c>
    </row>
    <row r="29" spans="1:3" s="60" customFormat="1" ht="12.75">
      <c r="A29" s="90"/>
      <c r="B29" s="104" t="s">
        <v>119</v>
      </c>
      <c r="C29" s="102">
        <v>1.8868108712174148</v>
      </c>
    </row>
    <row r="30" spans="1:3" s="60" customFormat="1" ht="12.75">
      <c r="A30" s="90"/>
      <c r="B30" s="66" t="s">
        <v>120</v>
      </c>
      <c r="C30" s="68">
        <v>2373.3883860206502</v>
      </c>
    </row>
    <row r="31" spans="1:3" s="60" customFormat="1" ht="12.75">
      <c r="A31" s="90"/>
      <c r="B31" s="103" t="s">
        <v>121</v>
      </c>
      <c r="C31" s="97">
        <v>2373.3883860206502</v>
      </c>
    </row>
    <row r="32" spans="1:3" s="60" customFormat="1" ht="12.75">
      <c r="A32" s="90"/>
      <c r="B32" s="103" t="s">
        <v>122</v>
      </c>
      <c r="C32" s="105">
        <v>2434.4029610847106</v>
      </c>
    </row>
    <row r="33" spans="1:3" s="60" customFormat="1" ht="12.75">
      <c r="A33" s="90"/>
      <c r="B33" s="95"/>
      <c r="C33" s="93"/>
    </row>
    <row r="34" spans="1:3" s="60" customFormat="1" ht="12.75">
      <c r="A34" s="90"/>
      <c r="B34" s="95" t="s">
        <v>17</v>
      </c>
      <c r="C34" s="93"/>
    </row>
    <row r="35" spans="1:3" s="60" customFormat="1" ht="12.75">
      <c r="A35" s="90"/>
      <c r="B35" s="96" t="s">
        <v>110</v>
      </c>
      <c r="C35" s="93">
        <v>0.10245292042469259</v>
      </c>
    </row>
    <row r="36" spans="1:3" s="60" customFormat="1" ht="12.75">
      <c r="A36" s="90"/>
      <c r="B36" s="96" t="s">
        <v>111</v>
      </c>
      <c r="C36" s="97">
        <v>1325.2693087383525</v>
      </c>
    </row>
    <row r="37" spans="1:3" s="60" customFormat="1" ht="12.75">
      <c r="A37" s="90"/>
      <c r="B37" s="64" t="s">
        <v>113</v>
      </c>
      <c r="C37" s="100">
        <v>2.1601814200440765</v>
      </c>
    </row>
    <row r="38" spans="1:3" s="60" customFormat="1" ht="12.75">
      <c r="A38" s="90"/>
      <c r="B38" s="64" t="s">
        <v>114</v>
      </c>
      <c r="C38" s="100">
        <v>40</v>
      </c>
    </row>
    <row r="39" spans="1:3" s="60" customFormat="1" ht="12.75">
      <c r="A39" s="90"/>
      <c r="B39" s="64" t="s">
        <v>115</v>
      </c>
      <c r="C39" s="100">
        <v>0</v>
      </c>
    </row>
    <row r="40" spans="1:3" s="60" customFormat="1" ht="12.75">
      <c r="A40" s="90"/>
      <c r="B40" s="65" t="s">
        <v>116</v>
      </c>
      <c r="C40" s="102">
        <v>0.60102309469490789</v>
      </c>
    </row>
    <row r="41" spans="1:3" s="60" customFormat="1" ht="12.75">
      <c r="A41" s="90"/>
      <c r="B41" s="66" t="s">
        <v>117</v>
      </c>
      <c r="C41" s="67">
        <v>2.1601814200440765</v>
      </c>
    </row>
    <row r="42" spans="1:3" s="60" customFormat="1" ht="12.75">
      <c r="A42" s="90"/>
      <c r="B42" s="103" t="s">
        <v>118</v>
      </c>
      <c r="C42" s="100">
        <v>2.1601814200440765</v>
      </c>
    </row>
    <row r="43" spans="1:3" s="60" customFormat="1" ht="12.75">
      <c r="A43" s="90"/>
      <c r="B43" s="104" t="s">
        <v>119</v>
      </c>
      <c r="C43" s="102">
        <v>2.1652293199541668</v>
      </c>
    </row>
    <row r="44" spans="1:3" s="60" customFormat="1" ht="12.75">
      <c r="A44" s="90"/>
      <c r="B44" s="66" t="s">
        <v>120</v>
      </c>
      <c r="C44" s="68">
        <v>4194.8101070532193</v>
      </c>
    </row>
    <row r="45" spans="1:3" s="60" customFormat="1" ht="12.75">
      <c r="A45" s="90"/>
      <c r="B45" s="103" t="s">
        <v>121</v>
      </c>
      <c r="C45" s="97">
        <v>4194.8101070532193</v>
      </c>
    </row>
    <row r="46" spans="1:3" s="60" customFormat="1" ht="12.75">
      <c r="A46" s="90"/>
      <c r="B46" s="103" t="s">
        <v>122</v>
      </c>
      <c r="C46" s="105">
        <v>4220.1212168726879</v>
      </c>
    </row>
    <row r="47" spans="1:3" s="60" customFormat="1" ht="12.75">
      <c r="A47" s="90"/>
      <c r="B47" s="95"/>
      <c r="C47" s="93"/>
    </row>
    <row r="48" spans="1:3" s="60" customFormat="1" ht="12.75">
      <c r="A48" s="90"/>
      <c r="B48" s="95" t="s">
        <v>18</v>
      </c>
      <c r="C48" s="93"/>
    </row>
    <row r="49" spans="1:3" s="60" customFormat="1" ht="12.75">
      <c r="A49" s="90"/>
      <c r="B49" s="96" t="s">
        <v>110</v>
      </c>
      <c r="C49" s="93">
        <v>9.2961406020395765E-2</v>
      </c>
    </row>
    <row r="50" spans="1:3" s="60" customFormat="1" ht="12.75">
      <c r="A50" s="90"/>
      <c r="B50" s="96" t="s">
        <v>111</v>
      </c>
      <c r="C50" s="97">
        <v>691.88609482915047</v>
      </c>
    </row>
    <row r="51" spans="1:3" s="60" customFormat="1" ht="12.75">
      <c r="A51" s="90"/>
      <c r="B51" s="64" t="s">
        <v>113</v>
      </c>
      <c r="C51" s="100">
        <v>3.3492627440363978</v>
      </c>
    </row>
    <row r="52" spans="1:3" s="60" customFormat="1" ht="12.75">
      <c r="A52" s="90"/>
      <c r="B52" s="64" t="s">
        <v>114</v>
      </c>
      <c r="C52" s="100">
        <v>33</v>
      </c>
    </row>
    <row r="53" spans="1:3" s="60" customFormat="1" ht="12.75">
      <c r="A53" s="90"/>
      <c r="B53" s="64" t="s">
        <v>115</v>
      </c>
      <c r="C53" s="100">
        <v>0</v>
      </c>
    </row>
    <row r="54" spans="1:3" s="60" customFormat="1" ht="12.75">
      <c r="A54" s="90"/>
      <c r="B54" s="65" t="s">
        <v>116</v>
      </c>
      <c r="C54" s="102">
        <v>0.58906602254752038</v>
      </c>
    </row>
    <row r="55" spans="1:3" s="60" customFormat="1" ht="12.75">
      <c r="A55" s="90"/>
      <c r="B55" s="66" t="s">
        <v>117</v>
      </c>
      <c r="C55" s="67">
        <v>3.3492627440363978</v>
      </c>
    </row>
    <row r="56" spans="1:3" s="60" customFormat="1" ht="12.75">
      <c r="A56" s="90"/>
      <c r="B56" s="103" t="s">
        <v>118</v>
      </c>
      <c r="C56" s="100">
        <v>3.3492627440363978</v>
      </c>
    </row>
    <row r="57" spans="1:3" s="60" customFormat="1" ht="12.75">
      <c r="A57" s="90"/>
      <c r="B57" s="104" t="s">
        <v>119</v>
      </c>
      <c r="C57" s="102">
        <v>3.2091064137737755</v>
      </c>
    </row>
    <row r="58" spans="1:3" s="60" customFormat="1" ht="12.75">
      <c r="A58" s="90"/>
      <c r="B58" s="66" t="s">
        <v>120</v>
      </c>
      <c r="C58" s="68">
        <v>2761.0644472696194</v>
      </c>
    </row>
    <row r="59" spans="1:3" s="60" customFormat="1" ht="12.75">
      <c r="A59" s="90"/>
      <c r="B59" s="103" t="s">
        <v>121</v>
      </c>
      <c r="C59" s="97">
        <v>2761.0644472696194</v>
      </c>
    </row>
    <row r="60" spans="1:3" s="60" customFormat="1" ht="12.75">
      <c r="A60" s="90"/>
      <c r="B60" s="103" t="s">
        <v>122</v>
      </c>
      <c r="C60" s="105">
        <v>2893.2148590129777</v>
      </c>
    </row>
    <row r="61" spans="1:3" s="60" customFormat="1" ht="12.75">
      <c r="A61" s="90"/>
      <c r="B61" s="95"/>
      <c r="C61" s="93"/>
    </row>
    <row r="62" spans="1:3" s="60" customFormat="1" ht="12.75">
      <c r="A62" s="90"/>
      <c r="B62" s="95" t="s">
        <v>91</v>
      </c>
      <c r="C62" s="93"/>
    </row>
    <row r="63" spans="1:3" s="60" customFormat="1" ht="12.75">
      <c r="A63" s="90"/>
      <c r="B63" s="96" t="s">
        <v>110</v>
      </c>
      <c r="C63" s="93">
        <v>3.3708985282950681E-2</v>
      </c>
    </row>
    <row r="64" spans="1:3" s="60" customFormat="1" ht="12.75">
      <c r="A64" s="90"/>
      <c r="B64" s="96" t="s">
        <v>111</v>
      </c>
      <c r="C64" s="97">
        <v>1585.6036595459293</v>
      </c>
    </row>
    <row r="65" spans="1:3" s="60" customFormat="1" ht="12.75">
      <c r="A65" s="90"/>
      <c r="B65" s="64" t="s">
        <v>113</v>
      </c>
      <c r="C65" s="100">
        <v>1.9670801531524975</v>
      </c>
    </row>
    <row r="66" spans="1:3" s="60" customFormat="1" ht="12.75">
      <c r="A66" s="90"/>
      <c r="B66" s="64" t="s">
        <v>114</v>
      </c>
      <c r="C66" s="100">
        <v>36</v>
      </c>
    </row>
    <row r="67" spans="1:3" s="60" customFormat="1" ht="12.75">
      <c r="A67" s="90"/>
      <c r="B67" s="64" t="s">
        <v>115</v>
      </c>
      <c r="C67" s="100">
        <v>0</v>
      </c>
    </row>
    <row r="68" spans="1:3" s="60" customFormat="1" ht="12.75">
      <c r="A68" s="90"/>
      <c r="B68" s="65" t="s">
        <v>116</v>
      </c>
      <c r="C68" s="102">
        <v>0.60091782444357333</v>
      </c>
    </row>
    <row r="69" spans="1:3" s="60" customFormat="1" ht="12.75">
      <c r="A69" s="90"/>
      <c r="B69" s="66" t="s">
        <v>117</v>
      </c>
      <c r="C69" s="67">
        <v>1.9670801531524975</v>
      </c>
    </row>
    <row r="70" spans="1:3" s="60" customFormat="1" ht="12.75">
      <c r="A70" s="90"/>
      <c r="B70" s="103" t="s">
        <v>118</v>
      </c>
      <c r="C70" s="100">
        <v>1.9670801531524975</v>
      </c>
    </row>
    <row r="71" spans="1:3" s="60" customFormat="1" ht="12.75">
      <c r="A71" s="90"/>
      <c r="B71" s="104" t="s">
        <v>119</v>
      </c>
      <c r="C71" s="102">
        <v>1.9615393747468528</v>
      </c>
    </row>
    <row r="72" spans="1:3" s="60" customFormat="1" ht="12.75">
      <c r="A72" s="90"/>
      <c r="B72" s="66" t="s">
        <v>120</v>
      </c>
      <c r="C72" s="68">
        <v>4678.4444823091735</v>
      </c>
    </row>
    <row r="73" spans="1:3" s="60" customFormat="1" ht="12.75">
      <c r="A73" s="90"/>
      <c r="B73" s="103" t="s">
        <v>121</v>
      </c>
      <c r="C73" s="97">
        <v>4678.4444823091735</v>
      </c>
    </row>
    <row r="74" spans="1:3" s="60" customFormat="1" ht="12.75">
      <c r="A74" s="90"/>
      <c r="B74" s="103" t="s">
        <v>122</v>
      </c>
      <c r="C74" s="105">
        <v>4652.0520543134135</v>
      </c>
    </row>
    <row r="75" spans="1:3" s="60" customFormat="1" ht="12.75">
      <c r="A75" s="90"/>
      <c r="B75" s="95"/>
      <c r="C75" s="93"/>
    </row>
    <row r="76" spans="1:3" s="60" customFormat="1" ht="12.75">
      <c r="A76" s="90"/>
      <c r="B76" s="95" t="s">
        <v>22</v>
      </c>
      <c r="C76" s="93"/>
    </row>
    <row r="77" spans="1:3" s="60" customFormat="1" ht="12.75">
      <c r="A77" s="90"/>
      <c r="B77" s="96" t="s">
        <v>110</v>
      </c>
      <c r="C77" s="93">
        <v>0.11001293999662999</v>
      </c>
    </row>
    <row r="78" spans="1:3" s="60" customFormat="1" ht="12.75">
      <c r="A78" s="90"/>
      <c r="B78" s="96" t="s">
        <v>111</v>
      </c>
      <c r="C78" s="97">
        <v>1004.7655398615669</v>
      </c>
    </row>
    <row r="79" spans="1:3" s="60" customFormat="1" ht="12.75">
      <c r="A79" s="90"/>
      <c r="B79" s="64" t="s">
        <v>113</v>
      </c>
      <c r="C79" s="100">
        <v>3.2552657795171989</v>
      </c>
    </row>
    <row r="80" spans="1:3" s="60" customFormat="1" ht="12.75">
      <c r="A80" s="90"/>
      <c r="B80" s="64" t="s">
        <v>114</v>
      </c>
      <c r="C80" s="100">
        <v>37</v>
      </c>
    </row>
    <row r="81" spans="1:3" s="60" customFormat="1" ht="12.75">
      <c r="A81" s="90"/>
      <c r="B81" s="64" t="s">
        <v>115</v>
      </c>
      <c r="C81" s="100">
        <v>0</v>
      </c>
    </row>
    <row r="82" spans="1:3" s="60" customFormat="1" ht="12.75">
      <c r="A82" s="90"/>
      <c r="B82" s="65" t="s">
        <v>116</v>
      </c>
      <c r="C82" s="102">
        <v>0.59877395281665158</v>
      </c>
    </row>
    <row r="83" spans="1:3" s="60" customFormat="1" ht="12.75">
      <c r="A83" s="90"/>
      <c r="B83" s="66" t="s">
        <v>117</v>
      </c>
      <c r="C83" s="67">
        <v>3.2552657795171989</v>
      </c>
    </row>
    <row r="84" spans="1:3" s="60" customFormat="1" ht="12.75">
      <c r="A84" s="90"/>
      <c r="B84" s="103" t="s">
        <v>118</v>
      </c>
      <c r="C84" s="100">
        <v>3.2552657795171989</v>
      </c>
    </row>
    <row r="85" spans="1:3" s="60" customFormat="1" ht="12.75">
      <c r="A85" s="90"/>
      <c r="B85" s="104" t="s">
        <v>119</v>
      </c>
      <c r="C85" s="102">
        <v>3.2338134625529928</v>
      </c>
    </row>
    <row r="86" spans="1:3" s="60" customFormat="1" ht="12.75">
      <c r="A86" s="90"/>
      <c r="B86" s="66" t="s">
        <v>120</v>
      </c>
      <c r="C86" s="68">
        <v>4245.2335468714082</v>
      </c>
    </row>
    <row r="87" spans="1:3" s="60" customFormat="1" ht="12.75">
      <c r="A87" s="90"/>
      <c r="B87" s="103" t="s">
        <v>121</v>
      </c>
      <c r="C87" s="97">
        <v>4245.2335468714082</v>
      </c>
    </row>
    <row r="88" spans="1:3" s="60" customFormat="1" ht="12.75">
      <c r="A88" s="90"/>
      <c r="B88" s="103" t="s">
        <v>122</v>
      </c>
      <c r="C88" s="105">
        <v>4322.3037509384831</v>
      </c>
    </row>
    <row r="89" spans="1:3" s="60" customFormat="1" ht="12.75">
      <c r="A89" s="90"/>
      <c r="B89" s="95"/>
      <c r="C89" s="93"/>
    </row>
    <row r="90" spans="1:3" s="60" customFormat="1" ht="12.75">
      <c r="A90" s="90"/>
      <c r="B90" s="95" t="s">
        <v>123</v>
      </c>
      <c r="C90" s="93"/>
    </row>
    <row r="91" spans="1:3" s="60" customFormat="1" ht="12.75">
      <c r="A91" s="90"/>
      <c r="B91" s="96" t="s">
        <v>110</v>
      </c>
      <c r="C91" s="93">
        <v>2.9426129707893205E-2</v>
      </c>
    </row>
    <row r="92" spans="1:3" s="60" customFormat="1" ht="12.75">
      <c r="A92" s="90"/>
      <c r="B92" s="96" t="s">
        <v>111</v>
      </c>
      <c r="C92" s="97">
        <v>8215.5250872436864</v>
      </c>
    </row>
    <row r="93" spans="1:3" s="60" customFormat="1" ht="12.75">
      <c r="A93" s="90"/>
      <c r="B93" s="64" t="s">
        <v>113</v>
      </c>
      <c r="C93" s="100">
        <v>0.39853393475462973</v>
      </c>
    </row>
    <row r="94" spans="1:3" s="60" customFormat="1" ht="12.75">
      <c r="A94" s="90"/>
      <c r="B94" s="64" t="s">
        <v>114</v>
      </c>
      <c r="C94" s="100">
        <v>34</v>
      </c>
    </row>
    <row r="95" spans="1:3" s="60" customFormat="1" ht="12.75">
      <c r="A95" s="90"/>
      <c r="B95" s="64" t="s">
        <v>115</v>
      </c>
      <c r="C95" s="100">
        <v>0</v>
      </c>
    </row>
    <row r="96" spans="1:3" s="60" customFormat="1" ht="12.75">
      <c r="A96" s="90"/>
      <c r="B96" s="65" t="s">
        <v>116</v>
      </c>
      <c r="C96" s="102">
        <v>0.68456205544549953</v>
      </c>
    </row>
    <row r="97" spans="1:3" s="60" customFormat="1" ht="12.75">
      <c r="A97" s="90"/>
      <c r="B97" s="66" t="s">
        <v>117</v>
      </c>
      <c r="C97" s="67">
        <v>0.39853393475462973</v>
      </c>
    </row>
    <row r="98" spans="1:3" s="60" customFormat="1" ht="12.75">
      <c r="A98" s="90"/>
      <c r="B98" s="103" t="s">
        <v>118</v>
      </c>
      <c r="C98" s="100">
        <v>0.39853393475462973</v>
      </c>
    </row>
    <row r="99" spans="1:3" s="60" customFormat="1" ht="12.75">
      <c r="A99" s="90"/>
      <c r="B99" s="104" t="s">
        <v>119</v>
      </c>
      <c r="C99" s="102">
        <v>0.39318044174820105</v>
      </c>
    </row>
    <row r="100" spans="1:3" s="60" customFormat="1" ht="12.75">
      <c r="A100" s="90"/>
      <c r="B100" s="66" t="s">
        <v>120</v>
      </c>
      <c r="C100" s="68">
        <v>10348.854307280722</v>
      </c>
    </row>
    <row r="101" spans="1:3" s="60" customFormat="1" ht="12.75">
      <c r="A101" s="90"/>
      <c r="B101" s="103" t="s">
        <v>121</v>
      </c>
      <c r="C101" s="97">
        <v>10348.854307280722</v>
      </c>
    </row>
    <row r="102" spans="1:3" s="60" customFormat="1" ht="12.75">
      <c r="A102" s="90"/>
      <c r="B102" s="103" t="s">
        <v>122</v>
      </c>
      <c r="C102" s="105">
        <v>10147.773322015262</v>
      </c>
    </row>
    <row r="103" spans="1:3" s="60" customFormat="1" ht="12.75">
      <c r="A103" s="90"/>
      <c r="B103" s="95"/>
      <c r="C103" s="93"/>
    </row>
    <row r="104" spans="1:3" s="60" customFormat="1" ht="12.75">
      <c r="A104" s="90"/>
      <c r="B104" s="106" t="s">
        <v>24</v>
      </c>
      <c r="C104" s="107"/>
    </row>
    <row r="105" spans="1:3" s="60" customFormat="1" ht="12.75">
      <c r="A105" s="90"/>
      <c r="B105" s="96" t="s">
        <v>110</v>
      </c>
      <c r="C105" s="93">
        <v>7.9152857877824948E-3</v>
      </c>
    </row>
    <row r="106" spans="1:3" s="60" customFormat="1" ht="12.75">
      <c r="A106" s="90"/>
      <c r="B106" s="96" t="s">
        <v>111</v>
      </c>
      <c r="C106" s="97">
        <v>1739.8557174960006</v>
      </c>
    </row>
    <row r="107" spans="1:3" s="60" customFormat="1" ht="12.75">
      <c r="A107" s="90"/>
      <c r="B107" s="64" t="s">
        <v>113</v>
      </c>
      <c r="C107" s="100">
        <v>2.297106688376124</v>
      </c>
    </row>
    <row r="108" spans="1:3" s="60" customFormat="1" ht="12.75">
      <c r="A108" s="90"/>
      <c r="B108" s="64" t="s">
        <v>114</v>
      </c>
      <c r="C108" s="100">
        <v>27</v>
      </c>
    </row>
    <row r="109" spans="1:3" s="60" customFormat="1" ht="12.75">
      <c r="A109" s="90"/>
      <c r="B109" s="64" t="s">
        <v>115</v>
      </c>
      <c r="C109" s="100">
        <v>0</v>
      </c>
    </row>
    <row r="110" spans="1:3" s="60" customFormat="1" ht="12.75">
      <c r="A110" s="90"/>
      <c r="B110" s="65" t="s">
        <v>116</v>
      </c>
      <c r="C110" s="102">
        <v>0.67813115011129588</v>
      </c>
    </row>
    <row r="111" spans="1:3" s="60" customFormat="1" ht="12.75">
      <c r="A111" s="90"/>
      <c r="B111" s="66" t="s">
        <v>117</v>
      </c>
      <c r="C111" s="67">
        <v>2.297106688376124</v>
      </c>
    </row>
    <row r="112" spans="1:3" s="60" customFormat="1" ht="12.75">
      <c r="A112" s="90"/>
      <c r="B112" s="103" t="s">
        <v>118</v>
      </c>
      <c r="C112" s="100">
        <v>2.297106688376124</v>
      </c>
    </row>
    <row r="113" spans="1:3" s="60" customFormat="1" ht="12.75">
      <c r="A113" s="90"/>
      <c r="B113" s="104" t="s">
        <v>119</v>
      </c>
      <c r="C113" s="102">
        <v>2.425347929793781</v>
      </c>
    </row>
    <row r="114" spans="1:3" s="60" customFormat="1" ht="12.75">
      <c r="A114" s="90"/>
      <c r="B114" s="66" t="s">
        <v>120</v>
      </c>
      <c r="C114" s="68">
        <v>4994.116735627771</v>
      </c>
    </row>
    <row r="115" spans="1:3" s="60" customFormat="1" ht="12.75">
      <c r="A115" s="90"/>
      <c r="B115" s="103" t="s">
        <v>121</v>
      </c>
      <c r="C115" s="97">
        <v>4994.116735627771</v>
      </c>
    </row>
    <row r="116" spans="1:3" s="60" customFormat="1" ht="12.75">
      <c r="A116" s="90"/>
      <c r="B116" s="103" t="s">
        <v>122</v>
      </c>
      <c r="C116" s="105">
        <v>5086.1658469088889</v>
      </c>
    </row>
    <row r="117" spans="1:3" s="60" customFormat="1" ht="12.75">
      <c r="A117" s="90"/>
      <c r="B117" s="95"/>
      <c r="C117" s="93"/>
    </row>
    <row r="118" spans="1:3" s="60" customFormat="1" ht="12.75">
      <c r="A118" s="90"/>
      <c r="B118" s="92" t="s">
        <v>124</v>
      </c>
      <c r="C118" s="93"/>
    </row>
    <row r="119" spans="1:3" s="60" customFormat="1" ht="12.75">
      <c r="A119" s="90"/>
      <c r="B119" s="95" t="s">
        <v>125</v>
      </c>
      <c r="C119" s="93"/>
    </row>
    <row r="120" spans="1:3" s="60" customFormat="1" ht="12.75">
      <c r="A120" s="90"/>
      <c r="B120" s="96" t="s">
        <v>110</v>
      </c>
      <c r="C120" s="93">
        <v>2.3109804951481818E-2</v>
      </c>
    </row>
    <row r="121" spans="1:3" s="60" customFormat="1" ht="12.75">
      <c r="A121" s="90"/>
      <c r="B121" s="96" t="s">
        <v>111</v>
      </c>
      <c r="C121" s="97">
        <v>5624.3230609615803</v>
      </c>
    </row>
    <row r="122" spans="1:3" s="60" customFormat="1" ht="12.75">
      <c r="A122" s="90"/>
      <c r="B122" s="96" t="s">
        <v>113</v>
      </c>
      <c r="C122" s="100">
        <v>0.28085352897992483</v>
      </c>
    </row>
    <row r="123" spans="1:3" s="60" customFormat="1" ht="12.75">
      <c r="A123" s="90"/>
      <c r="B123" s="96" t="s">
        <v>114</v>
      </c>
      <c r="C123" s="100">
        <v>30</v>
      </c>
    </row>
    <row r="124" spans="1:3" s="60" customFormat="1" ht="12.75">
      <c r="A124" s="90"/>
      <c r="B124" s="96" t="s">
        <v>115</v>
      </c>
      <c r="C124" s="100">
        <v>0</v>
      </c>
    </row>
    <row r="125" spans="1:3" s="60" customFormat="1" ht="12.75">
      <c r="A125" s="90"/>
      <c r="B125" s="108" t="s">
        <v>116</v>
      </c>
      <c r="C125" s="100">
        <v>0.52306307553344222</v>
      </c>
    </row>
    <row r="126" spans="1:3" s="60" customFormat="1" ht="12.75">
      <c r="A126" s="90"/>
      <c r="B126" s="66" t="s">
        <v>117</v>
      </c>
      <c r="C126" s="100">
        <v>0.28085352897992483</v>
      </c>
    </row>
    <row r="127" spans="1:3" s="60" customFormat="1" ht="12.75">
      <c r="A127" s="90"/>
      <c r="B127" s="103" t="s">
        <v>118</v>
      </c>
      <c r="C127" s="100">
        <v>0.28085352897992483</v>
      </c>
    </row>
    <row r="128" spans="1:3" s="60" customFormat="1" ht="12.75">
      <c r="A128" s="90"/>
      <c r="B128" s="104" t="s">
        <v>119</v>
      </c>
      <c r="C128" s="102">
        <v>0.22781369405033056</v>
      </c>
    </row>
    <row r="129" spans="1:3" s="60" customFormat="1" ht="12.75">
      <c r="A129" s="90"/>
      <c r="B129" s="66" t="s">
        <v>120</v>
      </c>
      <c r="C129" s="97">
        <v>7211.1740074055788</v>
      </c>
    </row>
    <row r="130" spans="1:3" s="60" customFormat="1" ht="12.75">
      <c r="A130" s="90"/>
      <c r="B130" s="103" t="s">
        <v>121</v>
      </c>
      <c r="C130" s="97">
        <v>7211.1740074055788</v>
      </c>
    </row>
    <row r="131" spans="1:3" s="60" customFormat="1" ht="12.75">
      <c r="A131" s="90"/>
      <c r="B131" s="103" t="s">
        <v>122</v>
      </c>
      <c r="C131" s="105">
        <v>7207.2015260894295</v>
      </c>
    </row>
    <row r="132" spans="1:3" s="60" customFormat="1" ht="12.75">
      <c r="A132" s="90"/>
      <c r="B132" s="95"/>
      <c r="C132" s="93"/>
    </row>
    <row r="133" spans="1:3" s="60" customFormat="1" ht="12.75">
      <c r="A133" s="90"/>
      <c r="B133" s="95" t="s">
        <v>126</v>
      </c>
      <c r="C133" s="93"/>
    </row>
    <row r="134" spans="1:3" s="60" customFormat="1" ht="12.75">
      <c r="A134" s="90"/>
      <c r="B134" s="96" t="s">
        <v>110</v>
      </c>
      <c r="C134" s="93">
        <v>4.5979397248539465E-3</v>
      </c>
    </row>
    <row r="135" spans="1:3" s="60" customFormat="1" ht="12.75">
      <c r="A135" s="90"/>
      <c r="B135" s="96" t="s">
        <v>111</v>
      </c>
      <c r="C135" s="97">
        <v>1063.6201980587985</v>
      </c>
    </row>
    <row r="136" spans="1:3" s="60" customFormat="1" ht="12.75">
      <c r="A136" s="90"/>
      <c r="B136" s="96" t="s">
        <v>113</v>
      </c>
      <c r="C136" s="100">
        <v>2.196646976230415</v>
      </c>
    </row>
    <row r="137" spans="1:3" s="60" customFormat="1" ht="12.75">
      <c r="A137" s="90"/>
      <c r="B137" s="96" t="s">
        <v>114</v>
      </c>
      <c r="C137" s="100">
        <v>10</v>
      </c>
    </row>
    <row r="138" spans="1:3" s="60" customFormat="1" ht="12.75">
      <c r="A138" s="90"/>
      <c r="B138" s="96" t="s">
        <v>115</v>
      </c>
      <c r="C138" s="100">
        <v>0</v>
      </c>
    </row>
    <row r="139" spans="1:3" s="60" customFormat="1" ht="12.75">
      <c r="A139" s="90"/>
      <c r="B139" s="108" t="s">
        <v>116</v>
      </c>
      <c r="C139" s="100">
        <v>0.70991924165902343</v>
      </c>
    </row>
    <row r="140" spans="1:3" s="60" customFormat="1" ht="12.75">
      <c r="A140" s="90"/>
      <c r="B140" s="66" t="s">
        <v>117</v>
      </c>
      <c r="C140" s="100">
        <v>2.196646976230415</v>
      </c>
    </row>
    <row r="141" spans="1:3" s="60" customFormat="1" ht="12.75">
      <c r="A141" s="90"/>
      <c r="B141" s="103" t="s">
        <v>118</v>
      </c>
      <c r="C141" s="100">
        <v>2.196646976230415</v>
      </c>
    </row>
    <row r="142" spans="1:3" s="60" customFormat="1" ht="12.75">
      <c r="A142" s="90"/>
      <c r="B142" s="104" t="s">
        <v>119</v>
      </c>
      <c r="C142" s="102">
        <v>2.196646976230415</v>
      </c>
    </row>
    <row r="143" spans="1:3" s="60" customFormat="1" ht="12.75">
      <c r="A143" s="90"/>
      <c r="B143" s="66" t="s">
        <v>120</v>
      </c>
      <c r="C143" s="97">
        <v>3400.018289982253</v>
      </c>
    </row>
    <row r="144" spans="1:3" s="60" customFormat="1" ht="12.75">
      <c r="A144" s="90"/>
      <c r="B144" s="103" t="s">
        <v>121</v>
      </c>
      <c r="C144" s="97">
        <v>3400.018289982253</v>
      </c>
    </row>
    <row r="145" spans="1:3" s="60" customFormat="1" ht="12.75">
      <c r="A145" s="90"/>
      <c r="B145" s="103" t="s">
        <v>122</v>
      </c>
      <c r="C145" s="105">
        <v>3383.2286090620614</v>
      </c>
    </row>
    <row r="146" spans="1:3" s="60" customFormat="1" ht="12.75">
      <c r="A146" s="90"/>
      <c r="B146" s="95"/>
      <c r="C146" s="93"/>
    </row>
    <row r="147" spans="1:3" s="60" customFormat="1" ht="12.75">
      <c r="A147" s="90"/>
      <c r="B147" s="95" t="s">
        <v>77</v>
      </c>
      <c r="C147" s="93"/>
    </row>
    <row r="148" spans="1:3" s="60" customFormat="1" ht="12.75">
      <c r="A148" s="90"/>
      <c r="B148" s="96" t="s">
        <v>110</v>
      </c>
      <c r="C148" s="93">
        <v>2.1513921099997953E-2</v>
      </c>
    </row>
    <row r="149" spans="1:3" s="60" customFormat="1" ht="12.75">
      <c r="A149" s="90"/>
      <c r="B149" s="96" t="s">
        <v>111</v>
      </c>
      <c r="C149" s="97">
        <v>582.86856644709781</v>
      </c>
    </row>
    <row r="150" spans="1:3" s="60" customFormat="1" ht="12.75">
      <c r="A150" s="90"/>
      <c r="B150" s="96" t="s">
        <v>113</v>
      </c>
      <c r="C150" s="100">
        <v>2.674195096486816</v>
      </c>
    </row>
    <row r="151" spans="1:3" s="60" customFormat="1" ht="12.75">
      <c r="A151" s="90"/>
      <c r="B151" s="96" t="s">
        <v>114</v>
      </c>
      <c r="C151" s="100">
        <v>27</v>
      </c>
    </row>
    <row r="152" spans="1:3" s="60" customFormat="1" ht="12.75">
      <c r="A152" s="90"/>
      <c r="B152" s="96" t="s">
        <v>115</v>
      </c>
      <c r="C152" s="100">
        <v>0</v>
      </c>
    </row>
    <row r="153" spans="1:3" s="60" customFormat="1" ht="12.75">
      <c r="A153" s="90"/>
      <c r="B153" s="108" t="s">
        <v>116</v>
      </c>
      <c r="C153" s="100">
        <v>0.39245903692402451</v>
      </c>
    </row>
    <row r="154" spans="1:3" s="60" customFormat="1" ht="12.75">
      <c r="A154" s="90"/>
      <c r="B154" s="66" t="s">
        <v>117</v>
      </c>
      <c r="C154" s="100">
        <v>2.674195096486816</v>
      </c>
    </row>
    <row r="155" spans="1:3" s="60" customFormat="1" ht="12.75">
      <c r="A155" s="90"/>
      <c r="B155" s="103" t="s">
        <v>118</v>
      </c>
      <c r="C155" s="100">
        <v>2.674195096486816</v>
      </c>
    </row>
    <row r="156" spans="1:3" s="60" customFormat="1" ht="12.75">
      <c r="A156" s="90"/>
      <c r="B156" s="104" t="s">
        <v>119</v>
      </c>
      <c r="C156" s="102">
        <v>2.7546146145504662</v>
      </c>
    </row>
    <row r="157" spans="1:3" s="60" customFormat="1" ht="12.75">
      <c r="A157" s="90"/>
      <c r="B157" s="66" t="s">
        <v>120</v>
      </c>
      <c r="C157" s="97">
        <v>2188.3828494171507</v>
      </c>
    </row>
    <row r="158" spans="1:3" s="60" customFormat="1" ht="12.75">
      <c r="A158" s="90"/>
      <c r="B158" s="103" t="s">
        <v>121</v>
      </c>
      <c r="C158" s="97">
        <v>2188.3828494171507</v>
      </c>
    </row>
    <row r="159" spans="1:3" s="60" customFormat="1" ht="12.75">
      <c r="A159" s="90"/>
      <c r="B159" s="103" t="s">
        <v>122</v>
      </c>
      <c r="C159" s="105">
        <v>2376.6153252836716</v>
      </c>
    </row>
    <row r="160" spans="1:3" s="60" customFormat="1" ht="12.75">
      <c r="A160" s="90"/>
      <c r="B160" s="95"/>
      <c r="C160" s="93"/>
    </row>
    <row r="161" spans="1:3" s="60" customFormat="1" ht="12.75">
      <c r="A161" s="90"/>
      <c r="B161" s="95" t="s">
        <v>127</v>
      </c>
      <c r="C161" s="93"/>
    </row>
    <row r="162" spans="1:3" s="60" customFormat="1" ht="12.75">
      <c r="A162" s="90"/>
      <c r="B162" s="96" t="s">
        <v>110</v>
      </c>
      <c r="C162" s="93">
        <v>1.1474304512471939E-2</v>
      </c>
    </row>
    <row r="163" spans="1:3" s="60" customFormat="1" ht="12.75">
      <c r="A163" s="90"/>
      <c r="B163" s="96" t="s">
        <v>111</v>
      </c>
      <c r="C163" s="97">
        <v>435.21672141585179</v>
      </c>
    </row>
    <row r="164" spans="1:3" s="60" customFormat="1" ht="12.75">
      <c r="A164" s="90"/>
      <c r="B164" s="96" t="s">
        <v>113</v>
      </c>
      <c r="C164" s="100">
        <v>2.3423293264267655</v>
      </c>
    </row>
    <row r="165" spans="1:3" s="60" customFormat="1" ht="12.75">
      <c r="A165" s="90"/>
      <c r="B165" s="96" t="s">
        <v>114</v>
      </c>
      <c r="C165" s="100">
        <v>23</v>
      </c>
    </row>
    <row r="166" spans="1:3" s="60" customFormat="1" ht="12.75">
      <c r="A166" s="90"/>
      <c r="B166" s="96" t="s">
        <v>115</v>
      </c>
      <c r="C166" s="100">
        <v>0</v>
      </c>
    </row>
    <row r="167" spans="1:3" s="60" customFormat="1" ht="12.75">
      <c r="A167" s="90"/>
      <c r="B167" s="108" t="s">
        <v>116</v>
      </c>
      <c r="C167" s="100">
        <v>0.3895119999518929</v>
      </c>
    </row>
    <row r="168" spans="1:3" s="60" customFormat="1" ht="12.75">
      <c r="A168" s="90"/>
      <c r="B168" s="66" t="s">
        <v>117</v>
      </c>
      <c r="C168" s="100">
        <v>2.3423293264267655</v>
      </c>
    </row>
    <row r="169" spans="1:3" s="60" customFormat="1" ht="12.75">
      <c r="A169" s="90"/>
      <c r="B169" s="103" t="s">
        <v>118</v>
      </c>
      <c r="C169" s="100">
        <v>2.3423293264267655</v>
      </c>
    </row>
    <row r="170" spans="1:3" s="60" customFormat="1" ht="12.75">
      <c r="A170" s="90"/>
      <c r="B170" s="104" t="s">
        <v>119</v>
      </c>
      <c r="C170" s="102">
        <v>2.2680249906308645</v>
      </c>
    </row>
    <row r="171" spans="1:3" s="60" customFormat="1" ht="12.75">
      <c r="A171" s="90"/>
      <c r="B171" s="66" t="s">
        <v>120</v>
      </c>
      <c r="C171" s="97">
        <v>1410.5597781178583</v>
      </c>
    </row>
    <row r="172" spans="1:3" s="60" customFormat="1" ht="12.75">
      <c r="A172" s="90"/>
      <c r="B172" s="103" t="s">
        <v>121</v>
      </c>
      <c r="C172" s="97">
        <v>1410.5597781178583</v>
      </c>
    </row>
    <row r="173" spans="1:3" s="60" customFormat="1" ht="12.75">
      <c r="A173" s="90"/>
      <c r="B173" s="103" t="s">
        <v>122</v>
      </c>
      <c r="C173" s="105">
        <v>1474.9122538240338</v>
      </c>
    </row>
    <row r="174" spans="1:3" s="60" customFormat="1" ht="12.75">
      <c r="A174" s="90"/>
      <c r="B174" s="95"/>
      <c r="C174" s="93"/>
    </row>
    <row r="175" spans="1:3" s="60" customFormat="1" ht="12.75">
      <c r="A175" s="90"/>
      <c r="B175" s="95" t="s">
        <v>128</v>
      </c>
      <c r="C175" s="93"/>
    </row>
    <row r="176" spans="1:3" s="60" customFormat="1" ht="12.75">
      <c r="A176" s="90"/>
      <c r="B176" s="96" t="s">
        <v>110</v>
      </c>
      <c r="C176" s="93">
        <v>1.9056764210301485E-2</v>
      </c>
    </row>
    <row r="177" spans="1:3" s="60" customFormat="1" ht="12.75">
      <c r="A177" s="90"/>
      <c r="B177" s="96" t="s">
        <v>111</v>
      </c>
      <c r="C177" s="97">
        <v>892.86227759396911</v>
      </c>
    </row>
    <row r="178" spans="1:3" s="60" customFormat="1" ht="12.75">
      <c r="A178" s="90"/>
      <c r="B178" s="96" t="s">
        <v>113</v>
      </c>
      <c r="C178" s="100">
        <v>0.52900923321419235</v>
      </c>
    </row>
    <row r="179" spans="1:3" s="60" customFormat="1" ht="12.75">
      <c r="A179" s="90"/>
      <c r="B179" s="96" t="s">
        <v>114</v>
      </c>
      <c r="C179" s="100">
        <v>31</v>
      </c>
    </row>
    <row r="180" spans="1:3" s="60" customFormat="1" ht="12.75">
      <c r="A180" s="90"/>
      <c r="B180" s="96" t="s">
        <v>115</v>
      </c>
      <c r="C180" s="100">
        <v>0</v>
      </c>
    </row>
    <row r="181" spans="1:3" s="60" customFormat="1" ht="12.75">
      <c r="A181" s="90"/>
      <c r="B181" s="108" t="s">
        <v>116</v>
      </c>
      <c r="C181" s="100">
        <v>0.39318337836362505</v>
      </c>
    </row>
    <row r="182" spans="1:3" s="60" customFormat="1" ht="12.75">
      <c r="A182" s="90"/>
      <c r="B182" s="66" t="s">
        <v>117</v>
      </c>
      <c r="C182" s="100">
        <v>0.52900923321419235</v>
      </c>
    </row>
    <row r="183" spans="1:3" s="60" customFormat="1" ht="12.75">
      <c r="A183" s="90"/>
      <c r="B183" s="103" t="s">
        <v>118</v>
      </c>
      <c r="C183" s="100">
        <v>0.52900923321419235</v>
      </c>
    </row>
    <row r="184" spans="1:3" s="60" customFormat="1" ht="12.75">
      <c r="A184" s="90"/>
      <c r="B184" s="104" t="s">
        <v>119</v>
      </c>
      <c r="C184" s="102">
        <v>0.62688196466790536</v>
      </c>
    </row>
    <row r="185" spans="1:3" s="60" customFormat="1" ht="12.75">
      <c r="A185" s="90"/>
      <c r="B185" s="66" t="s">
        <v>120</v>
      </c>
      <c r="C185" s="97">
        <v>1288.1273118773727</v>
      </c>
    </row>
    <row r="186" spans="1:3" s="60" customFormat="1" ht="12.75">
      <c r="A186" s="90"/>
      <c r="B186" s="103" t="s">
        <v>121</v>
      </c>
      <c r="C186" s="97">
        <v>1288.1273118773727</v>
      </c>
    </row>
    <row r="187" spans="1:3" s="60" customFormat="1" ht="12.75">
      <c r="A187" s="90"/>
      <c r="B187" s="103" t="s">
        <v>122</v>
      </c>
      <c r="C187" s="105">
        <v>1165.9557830785225</v>
      </c>
    </row>
    <row r="188" spans="1:3" s="60" customFormat="1" ht="12.75">
      <c r="A188" s="90"/>
      <c r="B188" s="95"/>
      <c r="C188" s="93"/>
    </row>
    <row r="189" spans="1:3" s="60" customFormat="1" ht="12.75">
      <c r="A189" s="90"/>
      <c r="B189" s="95" t="s">
        <v>129</v>
      </c>
      <c r="C189" s="93"/>
    </row>
    <row r="190" spans="1:3" s="60" customFormat="1" ht="12.75">
      <c r="A190" s="90"/>
      <c r="B190" s="96" t="s">
        <v>110</v>
      </c>
      <c r="C190" s="93">
        <v>3.8771723877773709E-3</v>
      </c>
    </row>
    <row r="191" spans="1:3" s="60" customFormat="1" ht="12.75">
      <c r="A191" s="90"/>
      <c r="B191" s="96" t="s">
        <v>111</v>
      </c>
      <c r="C191" s="97">
        <v>7719.977284475789</v>
      </c>
    </row>
    <row r="192" spans="1:3" s="60" customFormat="1" ht="12.75">
      <c r="A192" s="90"/>
      <c r="B192" s="96" t="s">
        <v>113</v>
      </c>
      <c r="C192" s="100">
        <v>2.1966469762304155</v>
      </c>
    </row>
    <row r="193" spans="1:3" s="60" customFormat="1" ht="12.75">
      <c r="A193" s="90"/>
      <c r="B193" s="96" t="s">
        <v>114</v>
      </c>
      <c r="C193" s="100">
        <v>25</v>
      </c>
    </row>
    <row r="194" spans="1:3" s="60" customFormat="1" ht="12.75">
      <c r="A194" s="90"/>
      <c r="B194" s="96" t="s">
        <v>115</v>
      </c>
      <c r="C194" s="100">
        <v>0</v>
      </c>
    </row>
    <row r="195" spans="1:3" s="60" customFormat="1" ht="12.75">
      <c r="A195" s="90"/>
      <c r="B195" s="108" t="s">
        <v>116</v>
      </c>
      <c r="C195" s="100">
        <v>0.42432443538425502</v>
      </c>
    </row>
    <row r="196" spans="1:3" s="60" customFormat="1" ht="12.75">
      <c r="A196" s="90"/>
      <c r="B196" s="66" t="s">
        <v>117</v>
      </c>
      <c r="C196" s="100">
        <v>2.1966469762304155</v>
      </c>
    </row>
    <row r="197" spans="1:3" s="60" customFormat="1" ht="12.75">
      <c r="A197" s="90"/>
      <c r="B197" s="103" t="s">
        <v>118</v>
      </c>
      <c r="C197" s="100">
        <v>2.1966469762304155</v>
      </c>
    </row>
    <row r="198" spans="1:3" s="60" customFormat="1" ht="12.75">
      <c r="A198" s="90"/>
      <c r="B198" s="104" t="s">
        <v>119</v>
      </c>
      <c r="C198" s="102">
        <v>2.196646976230415</v>
      </c>
    </row>
    <row r="199" spans="1:3" s="60" customFormat="1" ht="12.75">
      <c r="A199" s="90"/>
      <c r="B199" s="66" t="s">
        <v>120</v>
      </c>
      <c r="C199" s="97">
        <v>24678.042042987025</v>
      </c>
    </row>
    <row r="200" spans="1:3" s="60" customFormat="1" ht="12.75">
      <c r="A200" s="90"/>
      <c r="B200" s="103" t="s">
        <v>121</v>
      </c>
      <c r="C200" s="97">
        <v>24678.042042987025</v>
      </c>
    </row>
    <row r="201" spans="1:3" s="60" customFormat="1" ht="12.75">
      <c r="A201" s="90"/>
      <c r="B201" s="103" t="s">
        <v>122</v>
      </c>
      <c r="C201" s="105">
        <v>22246.600440768576</v>
      </c>
    </row>
    <row r="202" spans="1:3" s="60" customFormat="1" ht="12.75">
      <c r="A202" s="90"/>
      <c r="B202" s="95"/>
      <c r="C202" s="93"/>
    </row>
    <row r="203" spans="1:3" s="60" customFormat="1" ht="12.75">
      <c r="A203" s="90"/>
      <c r="B203" s="95" t="s">
        <v>130</v>
      </c>
      <c r="C203" s="93"/>
    </row>
    <row r="204" spans="1:3" s="60" customFormat="1" ht="12.75">
      <c r="A204" s="90"/>
      <c r="B204" s="96" t="s">
        <v>110</v>
      </c>
      <c r="C204" s="93">
        <v>6.9117389397786305E-3</v>
      </c>
    </row>
    <row r="205" spans="1:3" s="60" customFormat="1" ht="12.75">
      <c r="A205" s="90"/>
      <c r="B205" s="96" t="s">
        <v>111</v>
      </c>
      <c r="C205" s="97">
        <v>886.45672207744155</v>
      </c>
    </row>
    <row r="206" spans="1:3" s="60" customFormat="1" ht="12.75">
      <c r="A206" s="90"/>
      <c r="B206" s="96" t="s">
        <v>113</v>
      </c>
      <c r="C206" s="100">
        <v>2.01922330158735</v>
      </c>
    </row>
    <row r="207" spans="1:3" s="60" customFormat="1" ht="12.75">
      <c r="A207" s="90"/>
      <c r="B207" s="96" t="s">
        <v>114</v>
      </c>
      <c r="C207" s="100">
        <v>21</v>
      </c>
    </row>
    <row r="208" spans="1:3" s="60" customFormat="1" ht="12.75">
      <c r="A208" s="90"/>
      <c r="B208" s="96" t="s">
        <v>115</v>
      </c>
      <c r="C208" s="100">
        <v>0</v>
      </c>
    </row>
    <row r="209" spans="1:3" s="60" customFormat="1" ht="12.75">
      <c r="A209" s="90"/>
      <c r="B209" s="108" t="s">
        <v>116</v>
      </c>
      <c r="C209" s="100">
        <v>0.49334703997994517</v>
      </c>
    </row>
    <row r="210" spans="1:3" s="60" customFormat="1" ht="12.75">
      <c r="A210" s="90"/>
      <c r="B210" s="66" t="s">
        <v>117</v>
      </c>
      <c r="C210" s="100">
        <v>2.01922330158735</v>
      </c>
    </row>
    <row r="211" spans="1:3" s="60" customFormat="1" ht="12.75">
      <c r="A211" s="90"/>
      <c r="B211" s="103" t="s">
        <v>118</v>
      </c>
      <c r="C211" s="100">
        <v>2.01922330158735</v>
      </c>
    </row>
    <row r="212" spans="1:3" s="60" customFormat="1" ht="12.75">
      <c r="A212" s="90"/>
      <c r="B212" s="104" t="s">
        <v>119</v>
      </c>
      <c r="C212" s="102">
        <v>2.614302574098379</v>
      </c>
    </row>
    <row r="213" spans="1:3" s="60" customFormat="1" ht="12.75">
      <c r="A213" s="90"/>
      <c r="B213" s="66" t="s">
        <v>120</v>
      </c>
      <c r="C213" s="97">
        <v>2510.8035950927028</v>
      </c>
    </row>
    <row r="214" spans="1:3" s="60" customFormat="1" ht="12.75">
      <c r="A214" s="90"/>
      <c r="B214" s="103" t="s">
        <v>121</v>
      </c>
      <c r="C214" s="97">
        <v>2510.8035950927028</v>
      </c>
    </row>
    <row r="215" spans="1:3" s="60" customFormat="1" ht="12.75">
      <c r="A215" s="90"/>
      <c r="B215" s="103" t="s">
        <v>122</v>
      </c>
      <c r="C215" s="105">
        <v>2928.339055136893</v>
      </c>
    </row>
    <row r="216" spans="1:3" s="60" customFormat="1" ht="12.75">
      <c r="A216" s="90"/>
      <c r="B216" s="95"/>
      <c r="C216" s="93"/>
    </row>
    <row r="217" spans="1:3" s="60" customFormat="1" ht="12.75">
      <c r="A217" s="90"/>
      <c r="B217" s="95" t="s">
        <v>131</v>
      </c>
      <c r="C217" s="93"/>
    </row>
    <row r="218" spans="1:3" s="60" customFormat="1" ht="12.75">
      <c r="A218" s="90"/>
      <c r="B218" s="96" t="s">
        <v>110</v>
      </c>
      <c r="C218" s="93">
        <v>3.7970468784742709E-3</v>
      </c>
    </row>
    <row r="219" spans="1:3" s="60" customFormat="1" ht="12.75">
      <c r="A219" s="90"/>
      <c r="B219" s="96" t="s">
        <v>111</v>
      </c>
      <c r="C219" s="97">
        <v>45000.389055400476</v>
      </c>
    </row>
    <row r="220" spans="1:3" s="60" customFormat="1" ht="12.75">
      <c r="A220" s="90"/>
      <c r="B220" s="96" t="s">
        <v>113</v>
      </c>
      <c r="C220" s="100">
        <v>0.48272809554762408</v>
      </c>
    </row>
    <row r="221" spans="1:3" s="60" customFormat="1" ht="12.75">
      <c r="A221" s="90"/>
      <c r="B221" s="96" t="s">
        <v>114</v>
      </c>
      <c r="C221" s="100">
        <v>32</v>
      </c>
    </row>
    <row r="222" spans="1:3" s="60" customFormat="1" ht="12.75">
      <c r="A222" s="90"/>
      <c r="B222" s="96" t="s">
        <v>115</v>
      </c>
      <c r="C222" s="100">
        <v>0</v>
      </c>
    </row>
    <row r="223" spans="1:3" s="60" customFormat="1" ht="12.75">
      <c r="A223" s="90"/>
      <c r="B223" s="108" t="s">
        <v>116</v>
      </c>
      <c r="C223" s="100">
        <v>0.36703251183536306</v>
      </c>
    </row>
    <row r="224" spans="1:3" s="60" customFormat="1" ht="12.75">
      <c r="A224" s="90"/>
      <c r="B224" s="66" t="s">
        <v>117</v>
      </c>
      <c r="C224" s="100">
        <v>0.48272809554762408</v>
      </c>
    </row>
    <row r="225" spans="1:3" s="60" customFormat="1" ht="12.75">
      <c r="A225" s="90"/>
      <c r="B225" s="103" t="s">
        <v>118</v>
      </c>
      <c r="C225" s="100">
        <v>0.48272809554762408</v>
      </c>
    </row>
    <row r="226" spans="1:3" s="60" customFormat="1" ht="12.75">
      <c r="A226" s="90"/>
      <c r="B226" s="104" t="s">
        <v>119</v>
      </c>
      <c r="C226" s="102">
        <v>0.48823543971213412</v>
      </c>
    </row>
    <row r="227" spans="1:3" s="60" customFormat="1" ht="12.75">
      <c r="A227" s="90"/>
      <c r="B227" s="66" t="s">
        <v>120</v>
      </c>
      <c r="C227" s="97">
        <v>67344.825736503786</v>
      </c>
    </row>
    <row r="228" spans="1:3" s="60" customFormat="1" ht="12.75">
      <c r="A228" s="90"/>
      <c r="B228" s="103" t="s">
        <v>121</v>
      </c>
      <c r="C228" s="97">
        <v>67344.825736503786</v>
      </c>
    </row>
    <row r="229" spans="1:3" s="60" customFormat="1" ht="12.75">
      <c r="A229" s="90"/>
      <c r="B229" s="103" t="s">
        <v>122</v>
      </c>
      <c r="C229" s="105">
        <v>58580.078913988713</v>
      </c>
    </row>
    <row r="230" spans="1:3" s="60" customFormat="1" ht="12.75">
      <c r="A230" s="90"/>
      <c r="B230" s="95"/>
      <c r="C230" s="93"/>
    </row>
    <row r="231" spans="1:3" s="60" customFormat="1" ht="12.75">
      <c r="A231" s="90"/>
      <c r="B231" s="95" t="s">
        <v>132</v>
      </c>
      <c r="C231" s="93"/>
    </row>
    <row r="232" spans="1:3" s="60" customFormat="1" ht="12.75">
      <c r="A232" s="90"/>
      <c r="B232" s="96" t="s">
        <v>110</v>
      </c>
      <c r="C232" s="93">
        <v>1.6228218732965156E-3</v>
      </c>
    </row>
    <row r="233" spans="1:3" s="60" customFormat="1" ht="12.75">
      <c r="A233" s="90"/>
      <c r="B233" s="96" t="s">
        <v>111</v>
      </c>
      <c r="C233" s="97">
        <v>304.55682222946427</v>
      </c>
    </row>
    <row r="234" spans="1:3" s="60" customFormat="1" ht="12.75">
      <c r="A234" s="90"/>
      <c r="B234" s="96" t="s">
        <v>113</v>
      </c>
      <c r="C234" s="100">
        <v>2.196646976230415</v>
      </c>
    </row>
    <row r="235" spans="1:3" s="60" customFormat="1" ht="12.75">
      <c r="A235" s="90"/>
      <c r="B235" s="96" t="s">
        <v>114</v>
      </c>
      <c r="C235" s="100">
        <v>16</v>
      </c>
    </row>
    <row r="236" spans="1:3" s="60" customFormat="1" ht="12.75">
      <c r="A236" s="90"/>
      <c r="B236" s="96" t="s">
        <v>115</v>
      </c>
      <c r="C236" s="100">
        <v>0</v>
      </c>
    </row>
    <row r="237" spans="1:3" s="60" customFormat="1" ht="12.75">
      <c r="A237" s="90"/>
      <c r="B237" s="108" t="s">
        <v>116</v>
      </c>
      <c r="C237" s="100">
        <v>0.65849417885372297</v>
      </c>
    </row>
    <row r="238" spans="1:3" s="60" customFormat="1" ht="12.75">
      <c r="A238" s="90"/>
      <c r="B238" s="66" t="s">
        <v>117</v>
      </c>
      <c r="C238" s="100">
        <v>2.196646976230415</v>
      </c>
    </row>
    <row r="239" spans="1:3" s="60" customFormat="1" ht="12.75">
      <c r="A239" s="90"/>
      <c r="B239" s="103" t="s">
        <v>118</v>
      </c>
      <c r="C239" s="100">
        <v>2.196646976230415</v>
      </c>
    </row>
    <row r="240" spans="1:3" s="60" customFormat="1" ht="12.75">
      <c r="A240" s="90"/>
      <c r="B240" s="104" t="s">
        <v>119</v>
      </c>
      <c r="C240" s="102">
        <v>2.196646976230415</v>
      </c>
    </row>
    <row r="241" spans="1:3" s="60" customFormat="1" ht="12.75">
      <c r="A241" s="90"/>
      <c r="B241" s="66" t="s">
        <v>120</v>
      </c>
      <c r="C241" s="97">
        <v>973.56064487016101</v>
      </c>
    </row>
    <row r="242" spans="1:3" s="60" customFormat="1" ht="12.75">
      <c r="A242" s="90"/>
      <c r="B242" s="103" t="s">
        <v>121</v>
      </c>
      <c r="C242" s="97">
        <v>973.56064487016101</v>
      </c>
    </row>
    <row r="243" spans="1:3" s="60" customFormat="1" ht="12.75">
      <c r="A243" s="90"/>
      <c r="B243" s="103" t="s">
        <v>122</v>
      </c>
      <c r="C243" s="105">
        <v>737.85006388130455</v>
      </c>
    </row>
    <row r="244" spans="1:3" s="60" customFormat="1" ht="12.75">
      <c r="A244" s="90"/>
      <c r="B244" s="95"/>
      <c r="C244" s="93"/>
    </row>
    <row r="245" spans="1:3" s="60" customFormat="1" ht="12.75">
      <c r="A245" s="90"/>
      <c r="B245" s="95" t="s">
        <v>133</v>
      </c>
      <c r="C245" s="93"/>
    </row>
    <row r="246" spans="1:3" s="60" customFormat="1" ht="12.75">
      <c r="A246" s="90"/>
      <c r="B246" s="96" t="s">
        <v>110</v>
      </c>
      <c r="C246" s="93">
        <v>4.1069050453308227E-2</v>
      </c>
    </row>
    <row r="247" spans="1:3" s="60" customFormat="1" ht="12.75">
      <c r="A247" s="90"/>
      <c r="B247" s="96" t="s">
        <v>111</v>
      </c>
      <c r="C247" s="97">
        <v>1098.2483223520026</v>
      </c>
    </row>
    <row r="248" spans="1:3" s="60" customFormat="1" ht="12.75">
      <c r="A248" s="90"/>
      <c r="B248" s="96" t="s">
        <v>113</v>
      </c>
      <c r="C248" s="100">
        <v>2.1966469762304155</v>
      </c>
    </row>
    <row r="249" spans="1:3" s="60" customFormat="1" ht="12.75">
      <c r="A249" s="90"/>
      <c r="B249" s="96" t="s">
        <v>114</v>
      </c>
      <c r="C249" s="100">
        <v>34</v>
      </c>
    </row>
    <row r="250" spans="1:3" s="60" customFormat="1" ht="12.75">
      <c r="A250" s="90"/>
      <c r="B250" s="96" t="s">
        <v>115</v>
      </c>
      <c r="C250" s="100">
        <v>0</v>
      </c>
    </row>
    <row r="251" spans="1:3" s="60" customFormat="1" ht="12.75">
      <c r="A251" s="90"/>
      <c r="B251" s="108" t="s">
        <v>116</v>
      </c>
      <c r="C251" s="100">
        <v>0.53544376005095795</v>
      </c>
    </row>
    <row r="252" spans="1:3" s="60" customFormat="1" ht="12.75">
      <c r="A252" s="90"/>
      <c r="B252" s="66" t="s">
        <v>117</v>
      </c>
      <c r="C252" s="100">
        <v>2.1966469762304155</v>
      </c>
    </row>
    <row r="253" spans="1:3" s="60" customFormat="1" ht="12.75">
      <c r="A253" s="90"/>
      <c r="B253" s="103" t="s">
        <v>118</v>
      </c>
      <c r="C253" s="100">
        <v>2.1966469762304155</v>
      </c>
    </row>
    <row r="254" spans="1:3" s="60" customFormat="1" ht="12.75">
      <c r="A254" s="90"/>
      <c r="B254" s="104" t="s">
        <v>119</v>
      </c>
      <c r="C254" s="102">
        <v>2.1966469762304159</v>
      </c>
    </row>
    <row r="255" spans="1:3" s="60" customFormat="1" ht="12.75">
      <c r="A255" s="90"/>
      <c r="B255" s="66" t="s">
        <v>120</v>
      </c>
      <c r="C255" s="97">
        <v>3510.7121787966576</v>
      </c>
    </row>
    <row r="256" spans="1:3" s="60" customFormat="1" ht="12.75">
      <c r="A256" s="90"/>
      <c r="B256" s="103" t="s">
        <v>121</v>
      </c>
      <c r="C256" s="97">
        <v>3510.7121787966576</v>
      </c>
    </row>
    <row r="257" spans="1:3" s="60" customFormat="1" ht="12.75">
      <c r="A257" s="90"/>
      <c r="B257" s="103" t="s">
        <v>122</v>
      </c>
      <c r="C257" s="105">
        <v>3812.9891216184847</v>
      </c>
    </row>
    <row r="258" spans="1:3" s="60" customFormat="1" ht="12.75">
      <c r="A258" s="90"/>
      <c r="B258" s="95"/>
      <c r="C258" s="93"/>
    </row>
    <row r="259" spans="1:3" s="60" customFormat="1" ht="12.75">
      <c r="A259" s="90"/>
      <c r="B259" s="95" t="s">
        <v>106</v>
      </c>
      <c r="C259" s="93"/>
    </row>
    <row r="260" spans="1:3" s="60" customFormat="1" ht="12.75">
      <c r="A260" s="90"/>
      <c r="B260" s="96" t="s">
        <v>110</v>
      </c>
      <c r="C260" s="93">
        <v>5.9001642076528645E-2</v>
      </c>
    </row>
    <row r="261" spans="1:3" s="60" customFormat="1" ht="12.75">
      <c r="A261" s="90"/>
      <c r="B261" s="96" t="s">
        <v>111</v>
      </c>
      <c r="C261" s="97">
        <v>577.66262232289398</v>
      </c>
    </row>
    <row r="262" spans="1:3" s="60" customFormat="1" ht="12.75">
      <c r="A262" s="90"/>
      <c r="B262" s="96" t="s">
        <v>113</v>
      </c>
      <c r="C262" s="100">
        <v>2.196646976230415</v>
      </c>
    </row>
    <row r="263" spans="1:3" s="60" customFormat="1" ht="12.75">
      <c r="A263" s="90"/>
      <c r="B263" s="96" t="s">
        <v>114</v>
      </c>
      <c r="C263" s="100">
        <v>31</v>
      </c>
    </row>
    <row r="264" spans="1:3" s="60" customFormat="1" ht="12.75">
      <c r="A264" s="90"/>
      <c r="B264" s="96" t="s">
        <v>115</v>
      </c>
      <c r="C264" s="100">
        <v>0</v>
      </c>
    </row>
    <row r="265" spans="1:3" s="60" customFormat="1" ht="12.75">
      <c r="A265" s="90"/>
      <c r="B265" s="108" t="s">
        <v>116</v>
      </c>
      <c r="C265" s="100">
        <v>0.50313288260851907</v>
      </c>
    </row>
    <row r="266" spans="1:3" s="60" customFormat="1" ht="12.75">
      <c r="A266" s="90"/>
      <c r="B266" s="66" t="s">
        <v>117</v>
      </c>
      <c r="C266" s="100">
        <v>2.196646976230415</v>
      </c>
    </row>
    <row r="267" spans="1:3" s="60" customFormat="1" ht="12.75">
      <c r="A267" s="90"/>
      <c r="B267" s="103" t="s">
        <v>118</v>
      </c>
      <c r="C267" s="100">
        <v>2.196646976230415</v>
      </c>
    </row>
    <row r="268" spans="1:3" s="60" customFormat="1" ht="12.75">
      <c r="A268" s="90"/>
      <c r="B268" s="104" t="s">
        <v>119</v>
      </c>
      <c r="C268" s="102">
        <v>2.1966469762304146</v>
      </c>
    </row>
    <row r="269" spans="1:3" s="60" customFormat="1" ht="12.75">
      <c r="A269" s="90"/>
      <c r="B269" s="66" t="s">
        <v>120</v>
      </c>
      <c r="C269" s="97">
        <v>1846.5834749298117</v>
      </c>
    </row>
    <row r="270" spans="1:3" s="60" customFormat="1" ht="12.75">
      <c r="A270" s="90"/>
      <c r="B270" s="103" t="s">
        <v>121</v>
      </c>
      <c r="C270" s="97">
        <v>1846.5834749298117</v>
      </c>
    </row>
    <row r="271" spans="1:3" s="60" customFormat="1" ht="12.75">
      <c r="A271" s="90"/>
      <c r="B271" s="103" t="s">
        <v>122</v>
      </c>
      <c r="C271" s="105">
        <v>1661.1940642189993</v>
      </c>
    </row>
    <row r="272" spans="1:3" s="60" customFormat="1" ht="12.75">
      <c r="A272" s="90"/>
      <c r="B272" s="95"/>
      <c r="C272" s="93"/>
    </row>
    <row r="273" spans="1:3" s="60" customFormat="1" ht="12.75">
      <c r="A273" s="90"/>
      <c r="B273" s="95" t="s">
        <v>134</v>
      </c>
      <c r="C273" s="93"/>
    </row>
    <row r="274" spans="1:3" s="60" customFormat="1" ht="12.75">
      <c r="A274" s="90"/>
      <c r="B274" s="96" t="s">
        <v>110</v>
      </c>
      <c r="C274" s="93">
        <v>0.33599440074776066</v>
      </c>
    </row>
    <row r="275" spans="1:3" s="60" customFormat="1" ht="12.75">
      <c r="A275" s="90"/>
      <c r="B275" s="96" t="s">
        <v>111</v>
      </c>
      <c r="C275" s="97">
        <v>0</v>
      </c>
    </row>
    <row r="276" spans="1:3" s="60" customFormat="1" ht="12.75">
      <c r="A276" s="90"/>
      <c r="B276" s="96" t="s">
        <v>113</v>
      </c>
      <c r="C276" s="100">
        <v>2.1966469762304155</v>
      </c>
    </row>
    <row r="277" spans="1:3" s="60" customFormat="1" ht="12.75">
      <c r="A277" s="90"/>
      <c r="B277" s="96" t="s">
        <v>114</v>
      </c>
      <c r="C277" s="100">
        <v>42</v>
      </c>
    </row>
    <row r="278" spans="1:3" s="60" customFormat="1" ht="12.75">
      <c r="A278" s="90"/>
      <c r="B278" s="96" t="s">
        <v>115</v>
      </c>
      <c r="C278" s="100">
        <v>0</v>
      </c>
    </row>
    <row r="279" spans="1:3" s="60" customFormat="1" ht="12.75">
      <c r="A279" s="90"/>
      <c r="B279" s="108" t="s">
        <v>116</v>
      </c>
      <c r="C279" s="100">
        <v>0.37403245121575091</v>
      </c>
    </row>
    <row r="280" spans="1:3" s="60" customFormat="1" ht="12.75">
      <c r="A280" s="90"/>
      <c r="B280" s="66" t="s">
        <v>117</v>
      </c>
      <c r="C280" s="100">
        <v>2.1966469762304155</v>
      </c>
    </row>
    <row r="281" spans="1:3" s="60" customFormat="1" ht="12.75">
      <c r="A281" s="90"/>
      <c r="B281" s="103" t="s">
        <v>118</v>
      </c>
      <c r="C281" s="100">
        <v>2.1966469762304155</v>
      </c>
    </row>
    <row r="282" spans="1:3" s="60" customFormat="1" ht="12.75">
      <c r="A282" s="90"/>
      <c r="B282" s="104" t="s">
        <v>119</v>
      </c>
      <c r="C282" s="102">
        <v>2.1966469762304146</v>
      </c>
    </row>
    <row r="283" spans="1:3" s="60" customFormat="1" ht="12.75">
      <c r="A283" s="90"/>
      <c r="B283" s="66" t="s">
        <v>120</v>
      </c>
      <c r="C283" s="97">
        <v>0</v>
      </c>
    </row>
    <row r="284" spans="1:3" s="60" customFormat="1" ht="12.75">
      <c r="A284" s="90"/>
      <c r="B284" s="103" t="s">
        <v>121</v>
      </c>
      <c r="C284" s="97">
        <v>0</v>
      </c>
    </row>
    <row r="285" spans="1:3" s="60" customFormat="1" ht="12.75">
      <c r="A285" s="90"/>
      <c r="B285" s="103" t="s">
        <v>122</v>
      </c>
      <c r="C285" s="105">
        <v>0</v>
      </c>
    </row>
    <row r="286" spans="1:3" s="60" customFormat="1" ht="12.75">
      <c r="A286" s="90"/>
      <c r="B286" s="95"/>
      <c r="C286" s="93"/>
    </row>
    <row r="287" spans="1:3" s="60" customFormat="1" ht="12.75"/>
    <row r="288" spans="1:3" s="60" customFormat="1" ht="12.75"/>
    <row r="289" s="60" customFormat="1" ht="12.75"/>
    <row r="290" s="60" customFormat="1" ht="12.75"/>
    <row r="291" s="60" customFormat="1" ht="12.75"/>
    <row r="292" s="60" customFormat="1" ht="12.75"/>
    <row r="293" s="60" customFormat="1" ht="12.75"/>
    <row r="294" s="60" customFormat="1" ht="12.75"/>
    <row r="295" s="60" customFormat="1" ht="12.75"/>
    <row r="296" s="60" customFormat="1" ht="12.7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4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5"/>
  <cols>
    <col min="1" max="1" width="13.42578125" style="28" customWidth="1"/>
    <col min="2" max="2" width="25.5703125" style="28" customWidth="1"/>
    <col min="3" max="3" width="19.140625" style="76" customWidth="1"/>
    <col min="4" max="4" width="15.7109375" style="77" customWidth="1"/>
    <col min="5" max="5" width="9.85546875" style="78" customWidth="1"/>
    <col min="6" max="6" width="12.85546875" style="28" customWidth="1"/>
    <col min="7" max="7" width="13.85546875" style="28" bestFit="1" customWidth="1"/>
    <col min="8" max="9" width="9.140625" style="28"/>
    <col min="10" max="10" width="17.7109375" style="28" bestFit="1" customWidth="1"/>
    <col min="11" max="16384" width="9.140625" style="28"/>
  </cols>
  <sheetData>
    <row r="1" spans="1:10" ht="18.75">
      <c r="A1" s="50" t="s">
        <v>296</v>
      </c>
    </row>
    <row r="2" spans="1:10">
      <c r="A2" s="89" t="s">
        <v>295</v>
      </c>
    </row>
    <row r="3" spans="1:10" s="60" customFormat="1" ht="12.75">
      <c r="A3" s="60" t="s">
        <v>145</v>
      </c>
      <c r="B3" s="60" t="s">
        <v>146</v>
      </c>
      <c r="C3" s="110"/>
      <c r="D3" s="86"/>
      <c r="E3" s="88"/>
    </row>
    <row r="4" spans="1:10" s="60" customFormat="1" ht="12.75">
      <c r="A4" s="60" t="s">
        <v>147</v>
      </c>
      <c r="B4" s="60" t="s">
        <v>148</v>
      </c>
      <c r="C4" s="110"/>
      <c r="D4" s="86"/>
      <c r="E4" s="88"/>
    </row>
    <row r="5" spans="1:10" s="60" customFormat="1" ht="12.75">
      <c r="A5" s="60" t="s">
        <v>149</v>
      </c>
      <c r="B5" s="60" t="s">
        <v>150</v>
      </c>
      <c r="C5" s="110"/>
      <c r="D5" s="86"/>
      <c r="E5" s="88"/>
    </row>
    <row r="6" spans="1:10" s="60" customFormat="1" ht="12.75">
      <c r="B6" s="60" t="s">
        <v>151</v>
      </c>
      <c r="C6" s="110"/>
      <c r="D6" s="86"/>
      <c r="E6" s="88"/>
    </row>
    <row r="7" spans="1:10" s="60" customFormat="1" ht="12.75">
      <c r="C7" s="110"/>
      <c r="D7" s="86"/>
      <c r="E7" s="88"/>
    </row>
    <row r="8" spans="1:10" s="60" customFormat="1" ht="12.75">
      <c r="B8" s="79" t="s">
        <v>152</v>
      </c>
      <c r="C8" s="80" t="s">
        <v>153</v>
      </c>
      <c r="D8" s="81" t="s">
        <v>154</v>
      </c>
      <c r="E8" s="82" t="s">
        <v>155</v>
      </c>
      <c r="F8" s="83" t="s">
        <v>156</v>
      </c>
      <c r="G8" s="84" t="s">
        <v>157</v>
      </c>
      <c r="J8" s="60">
        <v>2030</v>
      </c>
    </row>
    <row r="9" spans="1:10" s="60" customFormat="1" ht="12.75">
      <c r="A9" s="60" t="s">
        <v>158</v>
      </c>
      <c r="B9" s="60" t="s">
        <v>25</v>
      </c>
      <c r="C9" s="110">
        <v>9038578412.460001</v>
      </c>
      <c r="D9" s="111">
        <f>C9/$G$9</f>
        <v>9.8998377119499562E-2</v>
      </c>
      <c r="E9" s="88">
        <v>189.18</v>
      </c>
      <c r="F9" s="111">
        <v>0.82324683651428665</v>
      </c>
      <c r="G9" s="110">
        <v>91300268503.893341</v>
      </c>
      <c r="H9" s="60" t="str">
        <f>A9</f>
        <v>s</v>
      </c>
      <c r="J9" s="112">
        <f>C9*(1+F9)</f>
        <v>16479559497.104019</v>
      </c>
    </row>
    <row r="10" spans="1:10" s="60" customFormat="1" ht="12.75">
      <c r="A10" s="60" t="s">
        <v>158</v>
      </c>
      <c r="B10" s="60" t="s">
        <v>12</v>
      </c>
      <c r="C10" s="110">
        <v>7736197512.9533319</v>
      </c>
      <c r="D10" s="111">
        <f t="shared" ref="D10:D73" si="0">C10/$G$9</f>
        <v>8.473356803571104E-2</v>
      </c>
      <c r="E10" s="88">
        <v>68.27</v>
      </c>
      <c r="F10" s="111">
        <v>0.67378311345719732</v>
      </c>
      <c r="H10" s="60" t="str">
        <f t="shared" ref="H10:H73" si="1">A10</f>
        <v>s</v>
      </c>
      <c r="J10" s="112">
        <f t="shared" ref="J10:J73" si="2">C10*(1+F10)</f>
        <v>12948716759.550854</v>
      </c>
    </row>
    <row r="11" spans="1:10" s="60" customFormat="1" ht="12.75">
      <c r="A11" s="60" t="s">
        <v>159</v>
      </c>
      <c r="B11" s="60" t="s">
        <v>160</v>
      </c>
      <c r="C11" s="110">
        <v>6650140465.8499994</v>
      </c>
      <c r="D11" s="111">
        <f t="shared" si="0"/>
        <v>7.2838126051802524E-2</v>
      </c>
      <c r="E11" s="88">
        <v>2057.0700000000002</v>
      </c>
      <c r="F11" s="111">
        <v>1.2437997601917063</v>
      </c>
      <c r="H11" s="60" t="str">
        <f t="shared" si="1"/>
        <v>l</v>
      </c>
      <c r="J11" s="112">
        <f t="shared" si="2"/>
        <v>14921583582.51539</v>
      </c>
    </row>
    <row r="12" spans="1:10" s="60" customFormat="1" ht="12.75">
      <c r="A12" s="60" t="s">
        <v>158</v>
      </c>
      <c r="B12" s="60" t="s">
        <v>20</v>
      </c>
      <c r="C12" s="110">
        <v>5129561339.8666668</v>
      </c>
      <c r="D12" s="111">
        <f t="shared" si="0"/>
        <v>5.6183420092000336E-2</v>
      </c>
      <c r="E12" s="88">
        <v>216.17</v>
      </c>
      <c r="F12" s="111">
        <v>0.96746964824982051</v>
      </c>
      <c r="H12" s="60" t="str">
        <f t="shared" si="1"/>
        <v>s</v>
      </c>
      <c r="J12" s="112">
        <f t="shared" si="2"/>
        <v>10092256245.023348</v>
      </c>
    </row>
    <row r="13" spans="1:10" s="60" customFormat="1" ht="12.75">
      <c r="A13" s="60" t="s">
        <v>159</v>
      </c>
      <c r="B13" s="60" t="s">
        <v>161</v>
      </c>
      <c r="C13" s="110">
        <v>4071232218.4866662</v>
      </c>
      <c r="D13" s="111">
        <f t="shared" si="0"/>
        <v>4.4591678482446689E-2</v>
      </c>
      <c r="E13" s="88">
        <v>264.79000000000002</v>
      </c>
      <c r="F13" s="111">
        <v>0.60268597629233744</v>
      </c>
      <c r="H13" s="60" t="str">
        <f t="shared" si="1"/>
        <v>l</v>
      </c>
      <c r="J13" s="112">
        <f t="shared" si="2"/>
        <v>6524906782.7981215</v>
      </c>
    </row>
    <row r="14" spans="1:10" s="60" customFormat="1" ht="12.75">
      <c r="A14" s="60" t="s">
        <v>158</v>
      </c>
      <c r="B14" s="60" t="s">
        <v>15</v>
      </c>
      <c r="C14" s="110">
        <v>3991067785.2000003</v>
      </c>
      <c r="D14" s="111">
        <f t="shared" si="0"/>
        <v>4.3713647841351178E-2</v>
      </c>
      <c r="E14" s="88">
        <v>452.7</v>
      </c>
      <c r="F14" s="111">
        <v>0.62177889603516456</v>
      </c>
      <c r="H14" s="60" t="str">
        <f t="shared" si="1"/>
        <v>s</v>
      </c>
      <c r="J14" s="112">
        <f t="shared" si="2"/>
        <v>6472629506.6831665</v>
      </c>
    </row>
    <row r="15" spans="1:10" s="60" customFormat="1" ht="12.75">
      <c r="A15" s="60" t="s">
        <v>158</v>
      </c>
      <c r="B15" s="60" t="s">
        <v>17</v>
      </c>
      <c r="C15" s="110">
        <v>3722868137.8333335</v>
      </c>
      <c r="D15" s="111">
        <f t="shared" si="0"/>
        <v>4.0776091887118365E-2</v>
      </c>
      <c r="E15" s="88">
        <v>113.5</v>
      </c>
      <c r="F15" s="111">
        <v>1.2687932967362148</v>
      </c>
      <c r="H15" s="60" t="str">
        <f t="shared" si="1"/>
        <v>s</v>
      </c>
      <c r="J15" s="112">
        <f t="shared" si="2"/>
        <v>8446418275.7491016</v>
      </c>
    </row>
    <row r="16" spans="1:10" s="60" customFormat="1" ht="12.75">
      <c r="A16" s="60" t="s">
        <v>162</v>
      </c>
      <c r="B16" s="60" t="s">
        <v>163</v>
      </c>
      <c r="C16" s="110">
        <v>3261931697.6166668</v>
      </c>
      <c r="D16" s="111">
        <f t="shared" si="0"/>
        <v>3.5727514837238045E-2</v>
      </c>
      <c r="E16" s="88">
        <v>750.05</v>
      </c>
      <c r="F16" s="111">
        <v>1.1268267238750074</v>
      </c>
      <c r="H16" s="60" t="str">
        <f t="shared" si="1"/>
        <v>c</v>
      </c>
      <c r="J16" s="112">
        <f t="shared" si="2"/>
        <v>6937563505.9460964</v>
      </c>
    </row>
    <row r="17" spans="1:10" s="60" customFormat="1" ht="12.75">
      <c r="A17" s="60" t="s">
        <v>158</v>
      </c>
      <c r="B17" s="60" t="s">
        <v>21</v>
      </c>
      <c r="C17" s="110">
        <v>2798188611.2500005</v>
      </c>
      <c r="D17" s="111">
        <f t="shared" si="0"/>
        <v>3.0648196956076602E-2</v>
      </c>
      <c r="E17" s="88">
        <v>199.95</v>
      </c>
      <c r="F17" s="111">
        <v>1.0260540985192383</v>
      </c>
      <c r="H17" s="60" t="str">
        <f t="shared" si="1"/>
        <v>s</v>
      </c>
      <c r="J17" s="112">
        <f t="shared" si="2"/>
        <v>5669281504.2529192</v>
      </c>
    </row>
    <row r="18" spans="1:10" s="60" customFormat="1" ht="12.75">
      <c r="A18" s="60" t="s">
        <v>158</v>
      </c>
      <c r="B18" s="60" t="s">
        <v>22</v>
      </c>
      <c r="C18" s="110">
        <v>2586866517.73</v>
      </c>
      <c r="D18" s="111">
        <f t="shared" si="0"/>
        <v>2.8333613472557178E-2</v>
      </c>
      <c r="E18" s="88">
        <v>114.33</v>
      </c>
      <c r="F18" s="111">
        <v>1.5773519746997555</v>
      </c>
      <c r="H18" s="60" t="str">
        <f t="shared" si="1"/>
        <v>s</v>
      </c>
      <c r="J18" s="112">
        <f t="shared" si="2"/>
        <v>6667265527.7560959</v>
      </c>
    </row>
    <row r="19" spans="1:10" s="60" customFormat="1" ht="12.75">
      <c r="A19" s="60" t="s">
        <v>158</v>
      </c>
      <c r="B19" s="60" t="s">
        <v>18</v>
      </c>
      <c r="C19" s="110">
        <v>2565051660.2433343</v>
      </c>
      <c r="D19" s="111">
        <f t="shared" si="0"/>
        <v>2.8094678167720308E-2</v>
      </c>
      <c r="E19" s="88">
        <v>159.66999999999999</v>
      </c>
      <c r="F19" s="111">
        <v>1.2849752214027987</v>
      </c>
      <c r="H19" s="60" t="str">
        <f t="shared" si="1"/>
        <v>s</v>
      </c>
      <c r="J19" s="112">
        <f t="shared" si="2"/>
        <v>5861079485.2741289</v>
      </c>
    </row>
    <row r="20" spans="1:10" s="60" customFormat="1" ht="12.75">
      <c r="A20" s="60" t="s">
        <v>162</v>
      </c>
      <c r="B20" s="60" t="s">
        <v>164</v>
      </c>
      <c r="C20" s="110">
        <v>2172414640.7800002</v>
      </c>
      <c r="D20" s="111">
        <f t="shared" si="0"/>
        <v>2.3794175815456241E-2</v>
      </c>
      <c r="E20" s="88">
        <v>764.62</v>
      </c>
      <c r="F20" s="111">
        <v>0.47091323495875326</v>
      </c>
      <c r="H20" s="60" t="str">
        <f t="shared" si="1"/>
        <v>c</v>
      </c>
      <c r="J20" s="112">
        <f t="shared" si="2"/>
        <v>3195433446.9414682</v>
      </c>
    </row>
    <row r="21" spans="1:10" s="60" customFormat="1" ht="12.75">
      <c r="A21" s="60" t="s">
        <v>162</v>
      </c>
      <c r="B21" s="60" t="s">
        <v>165</v>
      </c>
      <c r="C21" s="110">
        <v>2149737971.1733336</v>
      </c>
      <c r="D21" s="111">
        <f t="shared" si="0"/>
        <v>2.3545801194239224E-2</v>
      </c>
      <c r="E21" s="88">
        <v>174.44</v>
      </c>
      <c r="F21" s="111">
        <v>1.6192255392406112</v>
      </c>
      <c r="H21" s="60" t="str">
        <f t="shared" si="1"/>
        <v>c</v>
      </c>
      <c r="J21" s="112">
        <f t="shared" si="2"/>
        <v>5630648596.7724924</v>
      </c>
    </row>
    <row r="22" spans="1:10" s="60" customFormat="1" ht="12.75">
      <c r="A22" s="60" t="s">
        <v>159</v>
      </c>
      <c r="B22" s="60" t="s">
        <v>166</v>
      </c>
      <c r="C22" s="110">
        <v>1402249690.0833333</v>
      </c>
      <c r="D22" s="111">
        <f t="shared" si="0"/>
        <v>1.5358658994782001E-2</v>
      </c>
      <c r="E22" s="88">
        <v>1456.85</v>
      </c>
      <c r="F22" s="111">
        <v>1.7423452543243636</v>
      </c>
      <c r="H22" s="60" t="str">
        <f t="shared" si="1"/>
        <v>l</v>
      </c>
      <c r="J22" s="112">
        <f t="shared" si="2"/>
        <v>3845452782.9778385</v>
      </c>
    </row>
    <row r="23" spans="1:10" s="60" customFormat="1" ht="12.75">
      <c r="A23" s="60" t="s">
        <v>158</v>
      </c>
      <c r="B23" s="60" t="s">
        <v>10</v>
      </c>
      <c r="C23" s="110">
        <v>1342929352.0066669</v>
      </c>
      <c r="D23" s="111">
        <f t="shared" si="0"/>
        <v>1.4708931025207227E-2</v>
      </c>
      <c r="E23" s="88">
        <v>425.23</v>
      </c>
      <c r="F23" s="111">
        <v>0.47091323495875326</v>
      </c>
      <c r="H23" s="60" t="str">
        <f t="shared" si="1"/>
        <v>s</v>
      </c>
      <c r="J23" s="112">
        <f t="shared" si="2"/>
        <v>1975332557.4811888</v>
      </c>
    </row>
    <row r="24" spans="1:10" s="60" customFormat="1" ht="12.75">
      <c r="A24" s="60" t="s">
        <v>167</v>
      </c>
      <c r="B24" s="60" t="s">
        <v>168</v>
      </c>
      <c r="C24" s="110">
        <v>1334135314.47</v>
      </c>
      <c r="D24" s="111">
        <f t="shared" si="0"/>
        <v>1.461261107258527E-2</v>
      </c>
      <c r="E24" s="88">
        <v>1624.69</v>
      </c>
      <c r="F24" s="111">
        <v>0.47091323495875326</v>
      </c>
      <c r="H24" s="60" t="str">
        <f t="shared" si="1"/>
        <v>x</v>
      </c>
      <c r="J24" s="112">
        <f t="shared" si="2"/>
        <v>1962397291.2797813</v>
      </c>
    </row>
    <row r="25" spans="1:10" s="60" customFormat="1" ht="12.75">
      <c r="A25" s="60" t="s">
        <v>159</v>
      </c>
      <c r="B25" s="60" t="s">
        <v>169</v>
      </c>
      <c r="C25" s="110">
        <v>1332954576.6800001</v>
      </c>
      <c r="D25" s="111">
        <f t="shared" si="0"/>
        <v>1.4599678604703759E-2</v>
      </c>
      <c r="E25" s="88">
        <v>1947.46</v>
      </c>
      <c r="F25" s="111">
        <v>1.7423452543243636</v>
      </c>
      <c r="H25" s="60" t="str">
        <f t="shared" si="1"/>
        <v>l</v>
      </c>
      <c r="J25" s="112">
        <f t="shared" si="2"/>
        <v>3655421657.5883393</v>
      </c>
    </row>
    <row r="26" spans="1:10" s="60" customFormat="1" ht="12.75">
      <c r="A26" s="60" t="s">
        <v>162</v>
      </c>
      <c r="B26" s="60" t="s">
        <v>170</v>
      </c>
      <c r="C26" s="110">
        <v>1299547372.2</v>
      </c>
      <c r="D26" s="111">
        <f t="shared" si="0"/>
        <v>1.4233773826684674E-2</v>
      </c>
      <c r="E26" s="88">
        <v>337.15</v>
      </c>
      <c r="F26" s="111">
        <v>0.96746964824982051</v>
      </c>
      <c r="H26" s="60" t="str">
        <f t="shared" si="1"/>
        <v>c</v>
      </c>
      <c r="J26" s="112">
        <f t="shared" si="2"/>
        <v>2556820011.2663126</v>
      </c>
    </row>
    <row r="27" spans="1:10" s="60" customFormat="1" ht="12.75">
      <c r="A27" s="60" t="s">
        <v>158</v>
      </c>
      <c r="B27" s="60" t="s">
        <v>23</v>
      </c>
      <c r="C27" s="110">
        <v>1276878509.8766665</v>
      </c>
      <c r="D27" s="111">
        <f t="shared" si="0"/>
        <v>1.3985484717629459E-2</v>
      </c>
      <c r="E27" s="88">
        <v>93.73</v>
      </c>
      <c r="F27" s="111">
        <v>0.82324683651428665</v>
      </c>
      <c r="H27" s="60" t="str">
        <f t="shared" si="1"/>
        <v>s</v>
      </c>
      <c r="J27" s="112">
        <f t="shared" si="2"/>
        <v>2328064703.7457085</v>
      </c>
    </row>
    <row r="28" spans="1:10" s="60" customFormat="1" ht="12.75">
      <c r="A28" s="60" t="s">
        <v>158</v>
      </c>
      <c r="B28" s="60" t="s">
        <v>7</v>
      </c>
      <c r="C28" s="110">
        <v>1248202276.8300002</v>
      </c>
      <c r="D28" s="111">
        <f t="shared" si="0"/>
        <v>1.3671397656150077E-2</v>
      </c>
      <c r="E28" s="88">
        <v>133.16999999999999</v>
      </c>
      <c r="F28" s="111">
        <v>0.96746964824982051</v>
      </c>
      <c r="H28" s="60" t="str">
        <f t="shared" si="1"/>
        <v>s</v>
      </c>
      <c r="J28" s="112">
        <f t="shared" si="2"/>
        <v>2455800094.5393453</v>
      </c>
    </row>
    <row r="29" spans="1:10" s="60" customFormat="1" ht="12.75">
      <c r="A29" s="60" t="s">
        <v>158</v>
      </c>
      <c r="B29" s="60" t="s">
        <v>14</v>
      </c>
      <c r="C29" s="110">
        <v>1224351114.1400001</v>
      </c>
      <c r="D29" s="111">
        <f t="shared" si="0"/>
        <v>1.3410158964513776E-2</v>
      </c>
      <c r="E29" s="88">
        <v>281.82</v>
      </c>
      <c r="F29" s="111">
        <v>0.47091323495875326</v>
      </c>
      <c r="H29" s="60" t="str">
        <f t="shared" si="1"/>
        <v>s</v>
      </c>
      <c r="J29" s="112">
        <f t="shared" si="2"/>
        <v>1800914258.0250213</v>
      </c>
    </row>
    <row r="30" spans="1:10" s="60" customFormat="1" ht="12.75">
      <c r="A30" s="60" t="s">
        <v>158</v>
      </c>
      <c r="B30" s="60" t="s">
        <v>171</v>
      </c>
      <c r="C30" s="110">
        <v>1178022839.8166666</v>
      </c>
      <c r="D30" s="111">
        <f t="shared" si="0"/>
        <v>1.2902731384261283E-2</v>
      </c>
      <c r="E30" s="88">
        <v>141.41</v>
      </c>
      <c r="F30" s="111">
        <v>0.63851420165787764</v>
      </c>
      <c r="H30" s="60" t="str">
        <f t="shared" si="1"/>
        <v>s</v>
      </c>
      <c r="J30" s="112">
        <f t="shared" si="2"/>
        <v>1930207152.9169514</v>
      </c>
    </row>
    <row r="31" spans="1:10" s="60" customFormat="1" ht="12.75">
      <c r="A31" s="60" t="s">
        <v>159</v>
      </c>
      <c r="B31" s="60" t="s">
        <v>172</v>
      </c>
      <c r="C31" s="110">
        <v>1105579364.6899998</v>
      </c>
      <c r="D31" s="111">
        <f t="shared" si="0"/>
        <v>1.2109267396544998E-2</v>
      </c>
      <c r="E31" s="88">
        <v>1165.8699999999999</v>
      </c>
      <c r="F31" s="111">
        <v>1.8156424010228389</v>
      </c>
      <c r="H31" s="60" t="str">
        <f t="shared" si="1"/>
        <v>l</v>
      </c>
      <c r="J31" s="112">
        <f t="shared" si="2"/>
        <v>3112916136.9170561</v>
      </c>
    </row>
    <row r="32" spans="1:10" s="60" customFormat="1" ht="12.75">
      <c r="A32" s="60" t="s">
        <v>162</v>
      </c>
      <c r="B32" s="60" t="s">
        <v>173</v>
      </c>
      <c r="C32" s="110">
        <v>1083633565.1199999</v>
      </c>
      <c r="D32" s="111">
        <f t="shared" si="0"/>
        <v>1.1868897900051523E-2</v>
      </c>
      <c r="E32" s="88">
        <v>65.680000000000007</v>
      </c>
      <c r="F32" s="111">
        <v>2.0618523484029398</v>
      </c>
      <c r="H32" s="60" t="str">
        <f t="shared" si="1"/>
        <v>c</v>
      </c>
      <c r="J32" s="112">
        <f t="shared" si="2"/>
        <v>3317925976.1709218</v>
      </c>
    </row>
    <row r="33" spans="1:10" s="60" customFormat="1" ht="12.75">
      <c r="A33" s="60" t="s">
        <v>162</v>
      </c>
      <c r="B33" s="60" t="s">
        <v>174</v>
      </c>
      <c r="C33" s="110">
        <v>1065899476.3400002</v>
      </c>
      <c r="D33" s="111">
        <f t="shared" si="0"/>
        <v>1.1674658725615322E-2</v>
      </c>
      <c r="E33" s="88">
        <v>19.829999999999998</v>
      </c>
      <c r="F33" s="111">
        <v>1.360886706593206</v>
      </c>
      <c r="H33" s="60" t="str">
        <f t="shared" si="1"/>
        <v>c</v>
      </c>
      <c r="J33" s="112">
        <f t="shared" si="2"/>
        <v>2516467904.2557659</v>
      </c>
    </row>
    <row r="34" spans="1:10" s="60" customFormat="1" ht="12.75">
      <c r="A34" s="60" t="s">
        <v>162</v>
      </c>
      <c r="B34" s="60" t="s">
        <v>175</v>
      </c>
      <c r="C34" s="110">
        <v>1015529561.12</v>
      </c>
      <c r="D34" s="111">
        <f t="shared" si="0"/>
        <v>1.1122963576790516E-2</v>
      </c>
      <c r="E34" s="88">
        <v>2795.61</v>
      </c>
      <c r="F34" s="111">
        <v>0.47091323495875326</v>
      </c>
      <c r="H34" s="60" t="str">
        <f t="shared" si="1"/>
        <v>c</v>
      </c>
      <c r="J34" s="112">
        <f t="shared" si="2"/>
        <v>1493755871.9432621</v>
      </c>
    </row>
    <row r="35" spans="1:10" s="60" customFormat="1" ht="12.75">
      <c r="A35" s="60" t="s">
        <v>162</v>
      </c>
      <c r="B35" s="60" t="s">
        <v>176</v>
      </c>
      <c r="C35" s="110">
        <v>996923150.48666668</v>
      </c>
      <c r="D35" s="111">
        <f t="shared" si="0"/>
        <v>1.0919169974228001E-2</v>
      </c>
      <c r="E35" s="88">
        <v>299.74</v>
      </c>
      <c r="F35" s="111">
        <v>1.6192255392406112</v>
      </c>
      <c r="H35" s="60" t="str">
        <f t="shared" si="1"/>
        <v>c</v>
      </c>
      <c r="J35" s="112">
        <f t="shared" si="2"/>
        <v>2611166576.4148889</v>
      </c>
    </row>
    <row r="36" spans="1:10" s="60" customFormat="1" ht="12.75">
      <c r="A36" s="60" t="s">
        <v>159</v>
      </c>
      <c r="B36" s="60" t="s">
        <v>177</v>
      </c>
      <c r="C36" s="110">
        <v>902727349.5</v>
      </c>
      <c r="D36" s="111">
        <f t="shared" si="0"/>
        <v>9.8874555824718605E-3</v>
      </c>
      <c r="E36" s="88">
        <v>819.86</v>
      </c>
      <c r="F36" s="111">
        <v>0.69878473899263926</v>
      </c>
      <c r="H36" s="60" t="str">
        <f t="shared" si="1"/>
        <v>l</v>
      </c>
      <c r="J36" s="112">
        <f t="shared" si="2"/>
        <v>1533539444.8018746</v>
      </c>
    </row>
    <row r="37" spans="1:10" s="60" customFormat="1" ht="12.75">
      <c r="A37" s="60" t="s">
        <v>162</v>
      </c>
      <c r="B37" s="60" t="s">
        <v>178</v>
      </c>
      <c r="C37" s="110">
        <v>888774211.11000001</v>
      </c>
      <c r="D37" s="111">
        <f t="shared" si="0"/>
        <v>9.7346286672979482E-3</v>
      </c>
      <c r="E37" s="88">
        <v>844.49</v>
      </c>
      <c r="F37" s="111">
        <v>2.0618523484029398</v>
      </c>
      <c r="H37" s="60" t="str">
        <f t="shared" si="1"/>
        <v>c</v>
      </c>
      <c r="J37" s="112">
        <f t="shared" si="2"/>
        <v>2721295405.487124</v>
      </c>
    </row>
    <row r="38" spans="1:10" s="60" customFormat="1" ht="12.75">
      <c r="A38" s="60" t="s">
        <v>158</v>
      </c>
      <c r="B38" s="60" t="s">
        <v>179</v>
      </c>
      <c r="C38" s="110">
        <v>852468056.24000013</v>
      </c>
      <c r="D38" s="111">
        <f t="shared" si="0"/>
        <v>9.3369720616281442E-3</v>
      </c>
      <c r="E38" s="88">
        <v>96.63</v>
      </c>
      <c r="F38" s="111">
        <v>0.67378311345719732</v>
      </c>
      <c r="H38" s="60" t="str">
        <f t="shared" si="1"/>
        <v>s</v>
      </c>
      <c r="J38" s="112">
        <f t="shared" si="2"/>
        <v>1426846637.2961924</v>
      </c>
    </row>
    <row r="39" spans="1:10" s="60" customFormat="1" ht="12.75">
      <c r="A39" s="60" t="s">
        <v>159</v>
      </c>
      <c r="B39" s="60" t="s">
        <v>180</v>
      </c>
      <c r="C39" s="110">
        <v>852380505.35000002</v>
      </c>
      <c r="D39" s="111">
        <f t="shared" si="0"/>
        <v>9.3360131280846321E-3</v>
      </c>
      <c r="E39" s="88">
        <v>299.31</v>
      </c>
      <c r="F39" s="111">
        <v>0.60268597629233744</v>
      </c>
      <c r="H39" s="60" t="str">
        <f t="shared" si="1"/>
        <v>l</v>
      </c>
      <c r="J39" s="112">
        <f t="shared" si="2"/>
        <v>1366098282.3894207</v>
      </c>
    </row>
    <row r="40" spans="1:10" s="60" customFormat="1" ht="12.75">
      <c r="A40" s="60" t="s">
        <v>159</v>
      </c>
      <c r="B40" s="60" t="s">
        <v>181</v>
      </c>
      <c r="C40" s="110">
        <v>764264778.30000007</v>
      </c>
      <c r="D40" s="111">
        <f t="shared" si="0"/>
        <v>8.3708929976192715E-3</v>
      </c>
      <c r="E40" s="88">
        <v>1003.3</v>
      </c>
      <c r="F40" s="111">
        <v>1.3451080901662904</v>
      </c>
      <c r="H40" s="60" t="str">
        <f t="shared" si="1"/>
        <v>l</v>
      </c>
      <c r="J40" s="112">
        <f t="shared" si="2"/>
        <v>1792283514.6204762</v>
      </c>
    </row>
    <row r="41" spans="1:10" s="60" customFormat="1" ht="12.75">
      <c r="A41" s="60" t="s">
        <v>162</v>
      </c>
      <c r="B41" s="60" t="s">
        <v>182</v>
      </c>
      <c r="C41" s="110">
        <v>747381607.13999999</v>
      </c>
      <c r="D41" s="111">
        <f t="shared" si="0"/>
        <v>8.1859738135176378E-3</v>
      </c>
      <c r="E41" s="88">
        <v>1736.07</v>
      </c>
      <c r="F41" s="111">
        <v>0.47091323495875326</v>
      </c>
      <c r="H41" s="60" t="str">
        <f t="shared" si="1"/>
        <v>c</v>
      </c>
      <c r="J41" s="112">
        <f t="shared" si="2"/>
        <v>1099333497.5069695</v>
      </c>
    </row>
    <row r="42" spans="1:10" s="60" customFormat="1" ht="12.75">
      <c r="A42" s="60" t="s">
        <v>162</v>
      </c>
      <c r="B42" s="60" t="s">
        <v>183</v>
      </c>
      <c r="C42" s="110">
        <v>739553796.26999998</v>
      </c>
      <c r="D42" s="111">
        <f t="shared" si="0"/>
        <v>8.1002368162637218E-3</v>
      </c>
      <c r="E42" s="88">
        <v>488.31</v>
      </c>
      <c r="F42" s="111">
        <v>1.6192255392406112</v>
      </c>
      <c r="H42" s="60" t="str">
        <f t="shared" si="1"/>
        <v>c</v>
      </c>
      <c r="J42" s="112">
        <f t="shared" si="2"/>
        <v>1937058190.832732</v>
      </c>
    </row>
    <row r="43" spans="1:10" s="60" customFormat="1" ht="12.75">
      <c r="A43" s="60" t="s">
        <v>162</v>
      </c>
      <c r="B43" s="60" t="s">
        <v>184</v>
      </c>
      <c r="C43" s="110">
        <v>703724289.18666661</v>
      </c>
      <c r="D43" s="111">
        <f t="shared" si="0"/>
        <v>7.7078008719838271E-3</v>
      </c>
      <c r="E43" s="88">
        <v>616.73</v>
      </c>
      <c r="F43" s="111">
        <v>0.47091323495875326</v>
      </c>
      <c r="H43" s="60" t="str">
        <f t="shared" si="1"/>
        <v>c</v>
      </c>
      <c r="J43" s="112">
        <f t="shared" si="2"/>
        <v>1035117370.726609</v>
      </c>
    </row>
    <row r="44" spans="1:10" s="60" customFormat="1" ht="12.75">
      <c r="A44" s="60" t="s">
        <v>162</v>
      </c>
      <c r="B44" s="60" t="s">
        <v>185</v>
      </c>
      <c r="C44" s="110">
        <v>702715327.58000004</v>
      </c>
      <c r="D44" s="111">
        <f t="shared" si="0"/>
        <v>7.6967498463603526E-3</v>
      </c>
      <c r="E44" s="88">
        <v>783.58</v>
      </c>
      <c r="F44" s="111">
        <v>0.47091323495875326</v>
      </c>
      <c r="H44" s="60" t="str">
        <f t="shared" si="1"/>
        <v>c</v>
      </c>
      <c r="J44" s="112">
        <f t="shared" si="2"/>
        <v>1033633275.7457979</v>
      </c>
    </row>
    <row r="45" spans="1:10" s="60" customFormat="1" ht="12.75">
      <c r="A45" s="60" t="s">
        <v>158</v>
      </c>
      <c r="B45" s="60" t="s">
        <v>186</v>
      </c>
      <c r="C45" s="110">
        <v>661745643.26666677</v>
      </c>
      <c r="D45" s="111">
        <f t="shared" si="0"/>
        <v>7.2480142075206254E-3</v>
      </c>
      <c r="E45" s="88">
        <v>119.89</v>
      </c>
      <c r="F45" s="111">
        <v>0.67378311345719732</v>
      </c>
      <c r="H45" s="60" t="str">
        <f t="shared" si="1"/>
        <v>s</v>
      </c>
      <c r="J45" s="112">
        <f t="shared" si="2"/>
        <v>1107618683.1036172</v>
      </c>
    </row>
    <row r="46" spans="1:10" s="60" customFormat="1" ht="12.75">
      <c r="A46" s="60" t="s">
        <v>162</v>
      </c>
      <c r="B46" s="60" t="s">
        <v>187</v>
      </c>
      <c r="C46" s="110">
        <v>635710604.93333328</v>
      </c>
      <c r="D46" s="111">
        <f t="shared" si="0"/>
        <v>6.9628558091943014E-3</v>
      </c>
      <c r="E46" s="88">
        <v>235.45</v>
      </c>
      <c r="F46" s="111">
        <v>0.96746964824982051</v>
      </c>
      <c r="H46" s="60" t="str">
        <f t="shared" si="1"/>
        <v>c</v>
      </c>
      <c r="J46" s="112">
        <f t="shared" si="2"/>
        <v>1250741320.2768657</v>
      </c>
    </row>
    <row r="47" spans="1:10" s="60" customFormat="1" ht="12.75">
      <c r="A47" s="60" t="s">
        <v>158</v>
      </c>
      <c r="B47" s="60" t="s">
        <v>24</v>
      </c>
      <c r="C47" s="110">
        <v>596826545.16666663</v>
      </c>
      <c r="D47" s="111">
        <f t="shared" si="0"/>
        <v>6.5369637455251952E-3</v>
      </c>
      <c r="E47" s="88">
        <v>152.63</v>
      </c>
      <c r="F47" s="111">
        <v>1.9396161837918646</v>
      </c>
      <c r="H47" s="60" t="str">
        <f t="shared" si="1"/>
        <v>s</v>
      </c>
      <c r="J47" s="112">
        <f t="shared" si="2"/>
        <v>1754440971.0885193</v>
      </c>
    </row>
    <row r="48" spans="1:10" s="60" customFormat="1" ht="12.75">
      <c r="A48" s="60" t="s">
        <v>162</v>
      </c>
      <c r="B48" s="60" t="s">
        <v>188</v>
      </c>
      <c r="C48" s="110">
        <v>558921675.41666663</v>
      </c>
      <c r="D48" s="111">
        <f t="shared" si="0"/>
        <v>6.1217966231154339E-3</v>
      </c>
      <c r="E48" s="88">
        <v>153.11000000000001</v>
      </c>
      <c r="F48" s="111">
        <v>0.40977303629137657</v>
      </c>
      <c r="H48" s="60" t="str">
        <f t="shared" si="1"/>
        <v>c</v>
      </c>
      <c r="J48" s="112">
        <f t="shared" si="2"/>
        <v>787952707.40121734</v>
      </c>
    </row>
    <row r="49" spans="1:10" s="60" customFormat="1" ht="12.75">
      <c r="A49" s="60" t="s">
        <v>162</v>
      </c>
      <c r="B49" s="60" t="s">
        <v>189</v>
      </c>
      <c r="C49" s="110">
        <v>507802339.89333344</v>
      </c>
      <c r="D49" s="111">
        <f t="shared" si="0"/>
        <v>5.5618931709021102E-3</v>
      </c>
      <c r="E49" s="88">
        <v>1001.36</v>
      </c>
      <c r="F49" s="111">
        <v>0.47091323495875326</v>
      </c>
      <c r="H49" s="60" t="str">
        <f t="shared" si="1"/>
        <v>c</v>
      </c>
      <c r="J49" s="112">
        <f t="shared" si="2"/>
        <v>746933182.49212742</v>
      </c>
    </row>
    <row r="50" spans="1:10" s="60" customFormat="1" ht="12.75">
      <c r="A50" s="60" t="s">
        <v>159</v>
      </c>
      <c r="B50" s="60" t="s">
        <v>190</v>
      </c>
      <c r="C50" s="110">
        <v>466778198.06666666</v>
      </c>
      <c r="D50" s="111">
        <f t="shared" si="0"/>
        <v>5.1125610659815499E-3</v>
      </c>
      <c r="E50" s="88">
        <v>352.18</v>
      </c>
      <c r="F50" s="111">
        <v>0.60268597629233744</v>
      </c>
      <c r="H50" s="60" t="str">
        <f t="shared" si="1"/>
        <v>l</v>
      </c>
      <c r="J50" s="112">
        <f t="shared" si="2"/>
        <v>748098872.08045363</v>
      </c>
    </row>
    <row r="51" spans="1:10" s="60" customFormat="1" ht="12.75">
      <c r="A51" s="60" t="s">
        <v>162</v>
      </c>
      <c r="B51" s="60" t="s">
        <v>191</v>
      </c>
      <c r="C51" s="110">
        <v>448751823.20000005</v>
      </c>
      <c r="D51" s="111">
        <f t="shared" si="0"/>
        <v>4.9151205199452815E-3</v>
      </c>
      <c r="E51" s="88">
        <v>185.2</v>
      </c>
      <c r="F51" s="111">
        <v>0.96746964824982051</v>
      </c>
      <c r="H51" s="60" t="str">
        <f t="shared" si="1"/>
        <v>c</v>
      </c>
      <c r="J51" s="112">
        <f t="shared" si="2"/>
        <v>882905591.74276972</v>
      </c>
    </row>
    <row r="52" spans="1:10" s="60" customFormat="1" ht="12.75">
      <c r="A52" s="60" t="s">
        <v>162</v>
      </c>
      <c r="B52" s="60" t="s">
        <v>192</v>
      </c>
      <c r="C52" s="110">
        <v>414896017.64000005</v>
      </c>
      <c r="D52" s="111">
        <f t="shared" si="0"/>
        <v>4.5443022724769699E-3</v>
      </c>
      <c r="E52" s="88">
        <v>340.73</v>
      </c>
      <c r="F52" s="111">
        <v>1.6192255392406112</v>
      </c>
      <c r="H52" s="60" t="str">
        <f t="shared" si="1"/>
        <v>c</v>
      </c>
      <c r="J52" s="112">
        <f t="shared" si="2"/>
        <v>1086706245.5319114</v>
      </c>
    </row>
    <row r="53" spans="1:10" s="60" customFormat="1" ht="12.75">
      <c r="A53" s="60" t="s">
        <v>159</v>
      </c>
      <c r="B53" s="60" t="s">
        <v>193</v>
      </c>
      <c r="C53" s="110">
        <v>409210826.75</v>
      </c>
      <c r="D53" s="111">
        <f t="shared" si="0"/>
        <v>4.4820331139831197E-3</v>
      </c>
      <c r="E53" s="88">
        <v>297.75</v>
      </c>
      <c r="F53" s="111">
        <v>0.60268597629233744</v>
      </c>
      <c r="H53" s="60" t="str">
        <f t="shared" si="1"/>
        <v>l</v>
      </c>
      <c r="J53" s="112">
        <f t="shared" si="2"/>
        <v>655836453.37921822</v>
      </c>
    </row>
    <row r="54" spans="1:10" s="60" customFormat="1" ht="12.75">
      <c r="A54" s="60" t="s">
        <v>158</v>
      </c>
      <c r="B54" s="60" t="s">
        <v>194</v>
      </c>
      <c r="C54" s="110">
        <v>407782342.51333332</v>
      </c>
      <c r="D54" s="111">
        <f t="shared" si="0"/>
        <v>4.4663871114020235E-3</v>
      </c>
      <c r="E54" s="88">
        <v>142.66999999999999</v>
      </c>
      <c r="F54" s="111">
        <v>2.0421553063429432</v>
      </c>
      <c r="H54" s="60" t="str">
        <f t="shared" si="1"/>
        <v>s</v>
      </c>
      <c r="J54" s="112">
        <f t="shared" si="2"/>
        <v>1240537217.1098926</v>
      </c>
    </row>
    <row r="55" spans="1:10" s="60" customFormat="1" ht="12.75">
      <c r="A55" s="60" t="s">
        <v>158</v>
      </c>
      <c r="B55" s="60" t="s">
        <v>195</v>
      </c>
      <c r="C55" s="110">
        <v>395940273.94666672</v>
      </c>
      <c r="D55" s="111">
        <f t="shared" si="0"/>
        <v>4.3366824702140115E-3</v>
      </c>
      <c r="E55" s="88">
        <v>347.54</v>
      </c>
      <c r="F55" s="111">
        <v>1.6192255392406112</v>
      </c>
      <c r="H55" s="60" t="str">
        <f t="shared" si="1"/>
        <v>s</v>
      </c>
      <c r="J55" s="112">
        <f t="shared" si="2"/>
        <v>1037056877.5350336</v>
      </c>
    </row>
    <row r="56" spans="1:10" s="60" customFormat="1" ht="12.75">
      <c r="A56" s="60" t="s">
        <v>162</v>
      </c>
      <c r="B56" s="60" t="s">
        <v>196</v>
      </c>
      <c r="C56" s="110">
        <v>335367492.52000004</v>
      </c>
      <c r="D56" s="111">
        <f t="shared" si="0"/>
        <v>3.6732366510586864E-3</v>
      </c>
      <c r="E56" s="88">
        <v>179.88</v>
      </c>
      <c r="F56" s="111">
        <v>1.6192255392406112</v>
      </c>
      <c r="H56" s="60" t="str">
        <f t="shared" si="1"/>
        <v>c</v>
      </c>
      <c r="J56" s="112">
        <f t="shared" si="2"/>
        <v>878403101.43946886</v>
      </c>
    </row>
    <row r="57" spans="1:10" s="60" customFormat="1" ht="12.75">
      <c r="A57" s="60" t="s">
        <v>159</v>
      </c>
      <c r="B57" s="60" t="s">
        <v>197</v>
      </c>
      <c r="C57" s="110">
        <v>272958255.87333333</v>
      </c>
      <c r="D57" s="111">
        <f t="shared" si="0"/>
        <v>2.9896763760524263E-3</v>
      </c>
      <c r="E57" s="88">
        <v>1461.29</v>
      </c>
      <c r="F57" s="111">
        <v>0.47091323495875326</v>
      </c>
      <c r="H57" s="60" t="str">
        <f t="shared" si="1"/>
        <v>l</v>
      </c>
      <c r="J57" s="112">
        <f t="shared" si="2"/>
        <v>401497911.15534383</v>
      </c>
    </row>
    <row r="58" spans="1:10" s="60" customFormat="1" ht="12.75">
      <c r="A58" s="60" t="s">
        <v>162</v>
      </c>
      <c r="B58" s="60" t="s">
        <v>198</v>
      </c>
      <c r="C58" s="110">
        <v>250659362.24000001</v>
      </c>
      <c r="D58" s="111">
        <f t="shared" si="0"/>
        <v>2.7454394860767697E-3</v>
      </c>
      <c r="E58" s="88">
        <v>503.51</v>
      </c>
      <c r="F58" s="111">
        <v>0.47091323495875326</v>
      </c>
      <c r="H58" s="60" t="str">
        <f t="shared" si="1"/>
        <v>c</v>
      </c>
      <c r="J58" s="112">
        <f t="shared" si="2"/>
        <v>368698173.38513637</v>
      </c>
    </row>
    <row r="59" spans="1:10" s="60" customFormat="1" ht="12.75">
      <c r="A59" s="60" t="s">
        <v>162</v>
      </c>
      <c r="B59" s="60" t="s">
        <v>199</v>
      </c>
      <c r="C59" s="110">
        <v>250275428.48000002</v>
      </c>
      <c r="D59" s="111">
        <f t="shared" si="0"/>
        <v>2.7412343093966636E-3</v>
      </c>
      <c r="E59" s="88">
        <v>1778.08</v>
      </c>
      <c r="F59" s="111">
        <v>0.47091323495875326</v>
      </c>
      <c r="H59" s="60" t="str">
        <f t="shared" si="1"/>
        <v>c</v>
      </c>
      <c r="J59" s="112">
        <f t="shared" si="2"/>
        <v>368133440.1362049</v>
      </c>
    </row>
    <row r="60" spans="1:10" s="60" customFormat="1" ht="12.75">
      <c r="A60" s="60" t="s">
        <v>162</v>
      </c>
      <c r="B60" s="60" t="s">
        <v>200</v>
      </c>
      <c r="C60" s="110">
        <v>236748512</v>
      </c>
      <c r="D60" s="111">
        <f t="shared" si="0"/>
        <v>2.5930757475253678E-3</v>
      </c>
      <c r="E60" s="88">
        <v>351.12</v>
      </c>
      <c r="F60" s="111">
        <v>2.0618523484029398</v>
      </c>
      <c r="H60" s="60" t="str">
        <f t="shared" si="1"/>
        <v>c</v>
      </c>
      <c r="J60" s="112">
        <f t="shared" si="2"/>
        <v>724888987.44810164</v>
      </c>
    </row>
    <row r="61" spans="1:10" s="60" customFormat="1" ht="12.75">
      <c r="A61" s="60" t="s">
        <v>162</v>
      </c>
      <c r="B61" s="60" t="s">
        <v>201</v>
      </c>
      <c r="C61" s="110">
        <v>236654490.70666671</v>
      </c>
      <c r="D61" s="111">
        <f t="shared" si="0"/>
        <v>2.5920459444933068E-3</v>
      </c>
      <c r="E61" s="88">
        <v>622.94000000000005</v>
      </c>
      <c r="F61" s="111">
        <v>0.96746964824982051</v>
      </c>
      <c r="H61" s="60" t="str">
        <f t="shared" si="1"/>
        <v>c</v>
      </c>
      <c r="J61" s="112">
        <f t="shared" si="2"/>
        <v>465610527.58738595</v>
      </c>
    </row>
    <row r="62" spans="1:10" s="60" customFormat="1" ht="12.75">
      <c r="A62" s="60" t="s">
        <v>162</v>
      </c>
      <c r="B62" s="60" t="s">
        <v>202</v>
      </c>
      <c r="C62" s="110">
        <v>217584020.65000001</v>
      </c>
      <c r="D62" s="111">
        <f t="shared" si="0"/>
        <v>2.3831695592518606E-3</v>
      </c>
      <c r="E62" s="88">
        <v>154.41</v>
      </c>
      <c r="F62" s="111">
        <v>0.96746964824982051</v>
      </c>
      <c r="H62" s="60" t="str">
        <f t="shared" si="1"/>
        <v>c</v>
      </c>
      <c r="J62" s="112">
        <f t="shared" si="2"/>
        <v>428089956.57303715</v>
      </c>
    </row>
    <row r="63" spans="1:10" s="60" customFormat="1" ht="12.75">
      <c r="A63" s="60" t="s">
        <v>159</v>
      </c>
      <c r="B63" s="60" t="s">
        <v>203</v>
      </c>
      <c r="C63" s="110">
        <v>212815269.66666666</v>
      </c>
      <c r="D63" s="111">
        <f t="shared" si="0"/>
        <v>2.3309380482007184E-3</v>
      </c>
      <c r="E63" s="88">
        <v>1137.3399999999999</v>
      </c>
      <c r="F63" s="111">
        <v>0.47091323495875326</v>
      </c>
      <c r="H63" s="60" t="str">
        <f t="shared" si="1"/>
        <v>l</v>
      </c>
      <c r="J63" s="112">
        <f t="shared" si="2"/>
        <v>313032796.7540161</v>
      </c>
    </row>
    <row r="64" spans="1:10" s="60" customFormat="1" ht="12.75">
      <c r="A64" s="60" t="s">
        <v>158</v>
      </c>
      <c r="B64" s="60" t="s">
        <v>204</v>
      </c>
      <c r="C64" s="110">
        <v>203361504.93333331</v>
      </c>
      <c r="D64" s="111">
        <f t="shared" si="0"/>
        <v>2.2273921891550769E-3</v>
      </c>
      <c r="E64" s="88">
        <v>256.7</v>
      </c>
      <c r="F64" s="111">
        <v>0.47091323495875326</v>
      </c>
      <c r="H64" s="60" t="str">
        <f t="shared" si="1"/>
        <v>s</v>
      </c>
      <c r="J64" s="112">
        <f t="shared" si="2"/>
        <v>299127129.08756977</v>
      </c>
    </row>
    <row r="65" spans="1:10" s="60" customFormat="1" ht="12.75">
      <c r="A65" s="60" t="s">
        <v>158</v>
      </c>
      <c r="B65" s="60" t="s">
        <v>130</v>
      </c>
      <c r="C65" s="110">
        <v>199188426.78999999</v>
      </c>
      <c r="D65" s="111">
        <f t="shared" si="0"/>
        <v>2.1816850054663965E-3</v>
      </c>
      <c r="E65" s="88">
        <v>212.61</v>
      </c>
      <c r="F65" s="111">
        <v>1.2462971589224676</v>
      </c>
      <c r="H65" s="60" t="str">
        <f t="shared" si="1"/>
        <v>s</v>
      </c>
      <c r="J65" s="112">
        <f t="shared" si="2"/>
        <v>447436397.18861288</v>
      </c>
    </row>
    <row r="66" spans="1:10" s="60" customFormat="1" ht="12.75">
      <c r="A66" s="60" t="s">
        <v>162</v>
      </c>
      <c r="B66" s="60" t="s">
        <v>205</v>
      </c>
      <c r="C66" s="110">
        <v>188803314.63999999</v>
      </c>
      <c r="D66" s="111">
        <f t="shared" si="0"/>
        <v>2.0679382189544033E-3</v>
      </c>
      <c r="E66" s="88">
        <v>170.62</v>
      </c>
      <c r="F66" s="111">
        <v>0.96746964824982051</v>
      </c>
      <c r="H66" s="60" t="str">
        <f t="shared" si="1"/>
        <v>c</v>
      </c>
      <c r="J66" s="112">
        <f t="shared" si="2"/>
        <v>371464791.04316092</v>
      </c>
    </row>
    <row r="67" spans="1:10" s="60" customFormat="1" ht="12.75">
      <c r="A67" s="60" t="s">
        <v>162</v>
      </c>
      <c r="B67" s="60" t="s">
        <v>206</v>
      </c>
      <c r="C67" s="110">
        <v>170539436.02666667</v>
      </c>
      <c r="D67" s="111">
        <f t="shared" si="0"/>
        <v>1.8678963251832531E-3</v>
      </c>
      <c r="E67" s="88">
        <v>1442.32</v>
      </c>
      <c r="F67" s="111">
        <v>0.47091323495875326</v>
      </c>
      <c r="H67" s="60" t="str">
        <f t="shared" si="1"/>
        <v>c</v>
      </c>
      <c r="J67" s="112">
        <f t="shared" si="2"/>
        <v>250848713.53402561</v>
      </c>
    </row>
    <row r="68" spans="1:10" s="60" customFormat="1" ht="12.75">
      <c r="A68" s="60" t="s">
        <v>158</v>
      </c>
      <c r="B68" s="60" t="s">
        <v>207</v>
      </c>
      <c r="C68" s="110">
        <v>166191476.62666667</v>
      </c>
      <c r="D68" s="111">
        <f t="shared" si="0"/>
        <v>1.8202736897710188E-3</v>
      </c>
      <c r="E68" s="88">
        <v>234.86</v>
      </c>
      <c r="F68" s="111">
        <v>0.47091323495875326</v>
      </c>
      <c r="H68" s="60" t="str">
        <f t="shared" si="1"/>
        <v>s</v>
      </c>
      <c r="J68" s="112">
        <f t="shared" si="2"/>
        <v>244453242.50750229</v>
      </c>
    </row>
    <row r="69" spans="1:10" s="60" customFormat="1" ht="12.75">
      <c r="A69" s="60" t="s">
        <v>162</v>
      </c>
      <c r="B69" s="60" t="s">
        <v>208</v>
      </c>
      <c r="C69" s="110">
        <v>160730197.58333334</v>
      </c>
      <c r="D69" s="111">
        <f t="shared" si="0"/>
        <v>1.7604570086941123E-3</v>
      </c>
      <c r="E69" s="88">
        <v>86.75</v>
      </c>
      <c r="F69" s="111">
        <v>2.0618523484029398</v>
      </c>
      <c r="H69" s="60" t="str">
        <f t="shared" si="1"/>
        <v>c</v>
      </c>
      <c r="J69" s="112">
        <f t="shared" si="2"/>
        <v>492132132.92979771</v>
      </c>
    </row>
    <row r="70" spans="1:10" s="60" customFormat="1" ht="12.75">
      <c r="A70" s="60" t="s">
        <v>162</v>
      </c>
      <c r="B70" s="60" t="s">
        <v>209</v>
      </c>
      <c r="C70" s="110">
        <v>159417115.66666666</v>
      </c>
      <c r="D70" s="111">
        <f t="shared" si="0"/>
        <v>1.7460749927572074E-3</v>
      </c>
      <c r="E70" s="88">
        <v>143.5</v>
      </c>
      <c r="F70" s="111">
        <v>1.6192255392406112</v>
      </c>
      <c r="H70" s="60" t="str">
        <f t="shared" si="1"/>
        <v>c</v>
      </c>
      <c r="J70" s="112">
        <f t="shared" si="2"/>
        <v>417549380.74620789</v>
      </c>
    </row>
    <row r="71" spans="1:10" s="60" customFormat="1" ht="12.75">
      <c r="A71" s="60" t="s">
        <v>158</v>
      </c>
      <c r="B71" s="60" t="s">
        <v>126</v>
      </c>
      <c r="C71" s="110">
        <v>155236369.57999995</v>
      </c>
      <c r="D71" s="111">
        <f t="shared" si="0"/>
        <v>1.7002838230796679E-3</v>
      </c>
      <c r="E71" s="88">
        <v>101.63</v>
      </c>
      <c r="F71" s="111">
        <v>2.0421553063429432</v>
      </c>
      <c r="H71" s="60" t="str">
        <f t="shared" si="1"/>
        <v>s</v>
      </c>
      <c r="J71" s="112">
        <f t="shared" si="2"/>
        <v>472253145.4552111</v>
      </c>
    </row>
    <row r="72" spans="1:10" s="60" customFormat="1" ht="12.75">
      <c r="A72" s="60" t="s">
        <v>158</v>
      </c>
      <c r="B72" s="60" t="s">
        <v>19</v>
      </c>
      <c r="C72" s="110">
        <v>144571052.47999999</v>
      </c>
      <c r="D72" s="111">
        <f t="shared" si="0"/>
        <v>1.5834679880906922E-3</v>
      </c>
      <c r="E72" s="88">
        <v>420.18</v>
      </c>
      <c r="F72" s="111">
        <v>0.92514571720354333</v>
      </c>
      <c r="H72" s="60" t="str">
        <f t="shared" si="1"/>
        <v>s</v>
      </c>
      <c r="J72" s="112">
        <f t="shared" si="2"/>
        <v>278320342.51348066</v>
      </c>
    </row>
    <row r="73" spans="1:10" s="60" customFormat="1" ht="12.75">
      <c r="A73" s="60" t="s">
        <v>162</v>
      </c>
      <c r="B73" s="60" t="s">
        <v>210</v>
      </c>
      <c r="C73" s="110">
        <v>138330719.88999999</v>
      </c>
      <c r="D73" s="111">
        <f t="shared" si="0"/>
        <v>1.5151184345542326E-3</v>
      </c>
      <c r="E73" s="88">
        <v>349.69</v>
      </c>
      <c r="F73" s="111">
        <v>0.96746964824982051</v>
      </c>
      <c r="H73" s="60" t="str">
        <f t="shared" si="1"/>
        <v>c</v>
      </c>
      <c r="J73" s="112">
        <f t="shared" si="2"/>
        <v>272161492.80412269</v>
      </c>
    </row>
    <row r="74" spans="1:10" s="60" customFormat="1" ht="12.75">
      <c r="A74" s="60" t="s">
        <v>162</v>
      </c>
      <c r="B74" s="60" t="s">
        <v>211</v>
      </c>
      <c r="C74" s="110">
        <v>113005750</v>
      </c>
      <c r="D74" s="111">
        <f t="shared" ref="D74:D137" si="3">C74/$G$9</f>
        <v>1.2377373237974767E-3</v>
      </c>
      <c r="E74" s="88">
        <v>1580.5</v>
      </c>
      <c r="F74" s="111">
        <v>0.47091323495875326</v>
      </c>
      <c r="H74" s="60" t="str">
        <f t="shared" ref="H74:H137" si="4">A74</f>
        <v>c</v>
      </c>
      <c r="J74" s="112">
        <f t="shared" ref="J74:J137" si="5">C74*(1+F74)</f>
        <v>166221653.30144012</v>
      </c>
    </row>
    <row r="75" spans="1:10" s="60" customFormat="1" ht="12.75">
      <c r="A75" s="60" t="s">
        <v>158</v>
      </c>
      <c r="B75" s="60" t="s">
        <v>13</v>
      </c>
      <c r="C75" s="110">
        <v>108167989.89999999</v>
      </c>
      <c r="D75" s="111">
        <f t="shared" si="3"/>
        <v>1.1847499648414217E-3</v>
      </c>
      <c r="E75" s="88">
        <v>379.79</v>
      </c>
      <c r="F75" s="111">
        <v>1.3085625403810739</v>
      </c>
      <c r="H75" s="60" t="str">
        <f t="shared" si="4"/>
        <v>s</v>
      </c>
      <c r="J75" s="112">
        <f t="shared" si="5"/>
        <v>249712569.55145833</v>
      </c>
    </row>
    <row r="76" spans="1:10" s="60" customFormat="1" ht="12.75">
      <c r="A76" s="60" t="s">
        <v>162</v>
      </c>
      <c r="B76" s="60" t="s">
        <v>212</v>
      </c>
      <c r="C76" s="110">
        <v>97687154.040000021</v>
      </c>
      <c r="D76" s="111">
        <f t="shared" si="3"/>
        <v>1.0699547289484074E-3</v>
      </c>
      <c r="E76" s="88">
        <v>4020.93</v>
      </c>
      <c r="F76" s="111">
        <v>0.47091323495875326</v>
      </c>
      <c r="H76" s="60" t="str">
        <f t="shared" si="4"/>
        <v>c</v>
      </c>
      <c r="J76" s="112">
        <f t="shared" si="5"/>
        <v>143689327.76289049</v>
      </c>
    </row>
    <row r="77" spans="1:10" s="60" customFormat="1" ht="12.75">
      <c r="A77" s="60" t="s">
        <v>162</v>
      </c>
      <c r="B77" s="60" t="s">
        <v>213</v>
      </c>
      <c r="C77" s="110">
        <v>97045735.733333349</v>
      </c>
      <c r="D77" s="111">
        <f t="shared" si="3"/>
        <v>1.0629293574223716E-3</v>
      </c>
      <c r="E77" s="88">
        <v>143.91999999999999</v>
      </c>
      <c r="F77" s="111">
        <v>2.0618523484029398</v>
      </c>
      <c r="H77" s="60" t="str">
        <f t="shared" si="4"/>
        <v>c</v>
      </c>
      <c r="J77" s="112">
        <f t="shared" si="5"/>
        <v>297139713.85759783</v>
      </c>
    </row>
    <row r="78" spans="1:10" s="60" customFormat="1" ht="12.75">
      <c r="A78" s="60" t="s">
        <v>162</v>
      </c>
      <c r="B78" s="60" t="s">
        <v>214</v>
      </c>
      <c r="C78" s="110">
        <v>96144453.666666672</v>
      </c>
      <c r="D78" s="111">
        <f t="shared" si="3"/>
        <v>1.0530577318353315E-3</v>
      </c>
      <c r="E78" s="88">
        <v>175.3</v>
      </c>
      <c r="F78" s="111">
        <v>1.6192255392406112</v>
      </c>
      <c r="H78" s="60" t="str">
        <f t="shared" si="4"/>
        <v>c</v>
      </c>
      <c r="J78" s="112">
        <f t="shared" si="5"/>
        <v>251824008.50006899</v>
      </c>
    </row>
    <row r="79" spans="1:10" s="60" customFormat="1" ht="12.75">
      <c r="A79" s="60" t="s">
        <v>162</v>
      </c>
      <c r="B79" s="60" t="s">
        <v>215</v>
      </c>
      <c r="C79" s="110">
        <v>94000250.716666684</v>
      </c>
      <c r="D79" s="111">
        <f t="shared" si="3"/>
        <v>1.0295725550101553E-3</v>
      </c>
      <c r="E79" s="88">
        <v>726.31</v>
      </c>
      <c r="F79" s="111">
        <v>1.6192255392406112</v>
      </c>
      <c r="H79" s="60" t="str">
        <f t="shared" si="4"/>
        <v>c</v>
      </c>
      <c r="J79" s="112">
        <f t="shared" si="5"/>
        <v>246207857.37211397</v>
      </c>
    </row>
    <row r="80" spans="1:10" s="60" customFormat="1" ht="12.75">
      <c r="A80" s="60" t="s">
        <v>162</v>
      </c>
      <c r="B80" s="60" t="s">
        <v>216</v>
      </c>
      <c r="C80" s="110">
        <v>92206010.599999979</v>
      </c>
      <c r="D80" s="111">
        <f t="shared" si="3"/>
        <v>1.0099204757110655E-3</v>
      </c>
      <c r="E80" s="88">
        <v>275.55</v>
      </c>
      <c r="F80" s="111">
        <v>2.0618523484029398</v>
      </c>
      <c r="H80" s="60" t="str">
        <f t="shared" si="4"/>
        <v>c</v>
      </c>
      <c r="J80" s="112">
        <f t="shared" si="5"/>
        <v>282321190.09247631</v>
      </c>
    </row>
    <row r="81" spans="1:10" s="60" customFormat="1" ht="12.75">
      <c r="A81" s="60" t="s">
        <v>162</v>
      </c>
      <c r="B81" s="60" t="s">
        <v>217</v>
      </c>
      <c r="C81" s="110">
        <v>80986112.816666678</v>
      </c>
      <c r="D81" s="111">
        <f t="shared" si="3"/>
        <v>8.8703039042227093E-4</v>
      </c>
      <c r="E81" s="88">
        <v>547.54999999999995</v>
      </c>
      <c r="F81" s="111">
        <v>0.47091323495875326</v>
      </c>
      <c r="H81" s="60" t="str">
        <f t="shared" si="4"/>
        <v>c</v>
      </c>
      <c r="J81" s="112">
        <f t="shared" si="5"/>
        <v>119123545.18989773</v>
      </c>
    </row>
    <row r="82" spans="1:10" s="60" customFormat="1" ht="12.75">
      <c r="A82" s="60" t="s">
        <v>162</v>
      </c>
      <c r="B82" s="60" t="s">
        <v>218</v>
      </c>
      <c r="C82" s="110">
        <v>80542448.820000008</v>
      </c>
      <c r="D82" s="111">
        <f t="shared" si="3"/>
        <v>8.821709962064943E-4</v>
      </c>
      <c r="E82" s="88">
        <v>4352.9399999999996</v>
      </c>
      <c r="F82" s="111">
        <v>0.47091323495875326</v>
      </c>
      <c r="H82" s="60" t="str">
        <f t="shared" si="4"/>
        <v>c</v>
      </c>
      <c r="J82" s="112">
        <f t="shared" si="5"/>
        <v>118470953.94532603</v>
      </c>
    </row>
    <row r="83" spans="1:10" s="60" customFormat="1" ht="12.75">
      <c r="A83" s="60" t="s">
        <v>162</v>
      </c>
      <c r="B83" s="60" t="s">
        <v>219</v>
      </c>
      <c r="C83" s="110">
        <v>69944094.453333333</v>
      </c>
      <c r="D83" s="111">
        <f t="shared" si="3"/>
        <v>7.6608859535118117E-4</v>
      </c>
      <c r="E83" s="88">
        <v>100.52</v>
      </c>
      <c r="F83" s="111">
        <v>0.96746964824982051</v>
      </c>
      <c r="H83" s="60" t="str">
        <f t="shared" si="4"/>
        <v>c</v>
      </c>
      <c r="J83" s="112">
        <f t="shared" si="5"/>
        <v>137612882.91125193</v>
      </c>
    </row>
    <row r="84" spans="1:10" s="60" customFormat="1" ht="12.75">
      <c r="A84" s="60" t="s">
        <v>158</v>
      </c>
      <c r="B84" s="60" t="s">
        <v>220</v>
      </c>
      <c r="C84" s="110">
        <v>69252091.706666663</v>
      </c>
      <c r="D84" s="111">
        <f t="shared" si="3"/>
        <v>7.5850917901422736E-4</v>
      </c>
      <c r="E84" s="88">
        <v>198.76</v>
      </c>
      <c r="F84" s="111">
        <v>0.47091323495875326</v>
      </c>
      <c r="H84" s="60" t="str">
        <f t="shared" si="4"/>
        <v>s</v>
      </c>
      <c r="J84" s="112">
        <f t="shared" si="5"/>
        <v>101863818.23991331</v>
      </c>
    </row>
    <row r="85" spans="1:10" s="60" customFormat="1" ht="12.75">
      <c r="A85" s="60" t="s">
        <v>162</v>
      </c>
      <c r="B85" s="60" t="s">
        <v>221</v>
      </c>
      <c r="C85" s="110">
        <v>64976217.173333324</v>
      </c>
      <c r="D85" s="111">
        <f t="shared" si="3"/>
        <v>7.1167607979775581E-4</v>
      </c>
      <c r="E85" s="88">
        <v>229.12</v>
      </c>
      <c r="F85" s="111">
        <v>2.0618523484029398</v>
      </c>
      <c r="H85" s="60" t="str">
        <f t="shared" si="4"/>
        <v>c</v>
      </c>
      <c r="J85" s="112">
        <f t="shared" si="5"/>
        <v>198947583.14251006</v>
      </c>
    </row>
    <row r="86" spans="1:10" s="60" customFormat="1" ht="12.75">
      <c r="A86" s="60" t="s">
        <v>162</v>
      </c>
      <c r="B86" s="60" t="s">
        <v>222</v>
      </c>
      <c r="C86" s="110">
        <v>63487880.399999999</v>
      </c>
      <c r="D86" s="111">
        <f t="shared" si="3"/>
        <v>6.9537452014495078E-4</v>
      </c>
      <c r="E86" s="88">
        <v>188.52</v>
      </c>
      <c r="F86" s="111">
        <v>1.6192255392406112</v>
      </c>
      <c r="H86" s="60" t="str">
        <f t="shared" si="4"/>
        <v>c</v>
      </c>
      <c r="J86" s="112">
        <f t="shared" si="5"/>
        <v>166289077.77593344</v>
      </c>
    </row>
    <row r="87" spans="1:10" s="60" customFormat="1" ht="12.75">
      <c r="A87" s="60" t="s">
        <v>162</v>
      </c>
      <c r="B87" s="60" t="s">
        <v>223</v>
      </c>
      <c r="C87" s="110">
        <v>62310827.113333337</v>
      </c>
      <c r="D87" s="111">
        <f t="shared" si="3"/>
        <v>6.8248240815059816E-4</v>
      </c>
      <c r="E87" s="88">
        <v>219.01</v>
      </c>
      <c r="F87" s="111">
        <v>1.6192255392406112</v>
      </c>
      <c r="H87" s="60" t="str">
        <f t="shared" si="4"/>
        <v>c</v>
      </c>
      <c r="J87" s="112">
        <f t="shared" si="5"/>
        <v>163206109.74644902</v>
      </c>
    </row>
    <row r="88" spans="1:10" s="60" customFormat="1" ht="12.75">
      <c r="A88" s="60" t="s">
        <v>162</v>
      </c>
      <c r="B88" s="60" t="s">
        <v>224</v>
      </c>
      <c r="C88" s="110">
        <v>59880721.550000004</v>
      </c>
      <c r="D88" s="111">
        <f t="shared" si="3"/>
        <v>6.55865777080891E-4</v>
      </c>
      <c r="E88" s="88">
        <v>111.49</v>
      </c>
      <c r="F88" s="111">
        <v>0.96746964824982051</v>
      </c>
      <c r="H88" s="60" t="str">
        <f t="shared" si="4"/>
        <v>c</v>
      </c>
      <c r="J88" s="112">
        <f t="shared" si="5"/>
        <v>117813502.16492395</v>
      </c>
    </row>
    <row r="89" spans="1:10" s="60" customFormat="1" ht="12.75">
      <c r="A89" s="60" t="s">
        <v>162</v>
      </c>
      <c r="B89" s="60" t="s">
        <v>225</v>
      </c>
      <c r="C89" s="110">
        <v>59188201.439999998</v>
      </c>
      <c r="D89" s="111">
        <f t="shared" si="3"/>
        <v>6.4828069413044517E-4</v>
      </c>
      <c r="E89" s="88">
        <v>462.96</v>
      </c>
      <c r="F89" s="111">
        <v>1.6192255392406112</v>
      </c>
      <c r="H89" s="60" t="str">
        <f t="shared" si="4"/>
        <v>c</v>
      </c>
      <c r="J89" s="112">
        <f t="shared" si="5"/>
        <v>155027248.83336592</v>
      </c>
    </row>
    <row r="90" spans="1:10" s="60" customFormat="1" ht="12.75">
      <c r="A90" s="60" t="s">
        <v>162</v>
      </c>
      <c r="B90" s="60" t="s">
        <v>226</v>
      </c>
      <c r="C90" s="110">
        <v>57737752.899999999</v>
      </c>
      <c r="D90" s="111">
        <f t="shared" si="3"/>
        <v>6.3239411938353582E-4</v>
      </c>
      <c r="E90" s="88">
        <v>155.41999999999999</v>
      </c>
      <c r="F90" s="111">
        <v>1.6192255392406112</v>
      </c>
      <c r="H90" s="60" t="str">
        <f t="shared" si="4"/>
        <v>c</v>
      </c>
      <c r="J90" s="112">
        <f t="shared" si="5"/>
        <v>151228196.97404367</v>
      </c>
    </row>
    <row r="91" spans="1:10" s="60" customFormat="1" ht="12.75">
      <c r="A91" s="60" t="s">
        <v>162</v>
      </c>
      <c r="B91" s="60" t="s">
        <v>227</v>
      </c>
      <c r="C91" s="110">
        <v>52464568.739999987</v>
      </c>
      <c r="D91" s="111">
        <f t="shared" si="3"/>
        <v>5.7463761716935948E-4</v>
      </c>
      <c r="E91" s="88">
        <v>168.73</v>
      </c>
      <c r="F91" s="111">
        <v>1.6192255392406112</v>
      </c>
      <c r="H91" s="60" t="str">
        <f t="shared" si="4"/>
        <v>c</v>
      </c>
      <c r="J91" s="112">
        <f t="shared" si="5"/>
        <v>137416538.34905258</v>
      </c>
    </row>
    <row r="92" spans="1:10" s="60" customFormat="1" ht="12.75">
      <c r="A92" s="60" t="s">
        <v>159</v>
      </c>
      <c r="B92" s="60" t="s">
        <v>228</v>
      </c>
      <c r="C92" s="110">
        <v>46746619.960000001</v>
      </c>
      <c r="D92" s="111">
        <f t="shared" si="3"/>
        <v>5.120096657547789E-4</v>
      </c>
      <c r="E92" s="88">
        <v>3243.14</v>
      </c>
      <c r="F92" s="111">
        <v>0.47091323495875326</v>
      </c>
      <c r="H92" s="60" t="str">
        <f t="shared" si="4"/>
        <v>l</v>
      </c>
      <c r="J92" s="112">
        <f t="shared" si="5"/>
        <v>68760221.988751024</v>
      </c>
    </row>
    <row r="93" spans="1:10" s="60" customFormat="1" ht="12.75">
      <c r="A93" s="60" t="s">
        <v>158</v>
      </c>
      <c r="B93" s="60" t="s">
        <v>229</v>
      </c>
      <c r="C93" s="110">
        <v>45878562.633333333</v>
      </c>
      <c r="D93" s="111">
        <f t="shared" si="3"/>
        <v>5.025019464359727E-4</v>
      </c>
      <c r="E93" s="88">
        <v>128.65</v>
      </c>
      <c r="F93" s="111">
        <v>2.0421553063429432</v>
      </c>
      <c r="H93" s="60" t="str">
        <f t="shared" si="4"/>
        <v>s</v>
      </c>
      <c r="J93" s="112">
        <f t="shared" si="5"/>
        <v>139569712.76238206</v>
      </c>
    </row>
    <row r="94" spans="1:10" s="60" customFormat="1" ht="12.75">
      <c r="A94" s="60" t="s">
        <v>162</v>
      </c>
      <c r="B94" s="60" t="s">
        <v>230</v>
      </c>
      <c r="C94" s="110">
        <v>42321436.916666664</v>
      </c>
      <c r="D94" s="111">
        <f t="shared" si="3"/>
        <v>4.6354120979241086E-4</v>
      </c>
      <c r="E94" s="88">
        <v>261.23</v>
      </c>
      <c r="F94" s="111">
        <v>0.96746964824982051</v>
      </c>
      <c r="H94" s="60" t="str">
        <f t="shared" si="4"/>
        <v>c</v>
      </c>
      <c r="J94" s="112">
        <f t="shared" si="5"/>
        <v>83266142.603861123</v>
      </c>
    </row>
    <row r="95" spans="1:10" s="60" customFormat="1" ht="12.75">
      <c r="A95" s="60" t="s">
        <v>162</v>
      </c>
      <c r="B95" s="60" t="s">
        <v>231</v>
      </c>
      <c r="C95" s="110">
        <v>38066529.199999996</v>
      </c>
      <c r="D95" s="111">
        <f t="shared" si="3"/>
        <v>4.1693775739965887E-4</v>
      </c>
      <c r="E95" s="88">
        <v>1465.45</v>
      </c>
      <c r="F95" s="111">
        <v>0.47091323495875326</v>
      </c>
      <c r="H95" s="60" t="str">
        <f t="shared" si="4"/>
        <v>c</v>
      </c>
      <c r="J95" s="112">
        <f t="shared" si="5"/>
        <v>55992561.609223835</v>
      </c>
    </row>
    <row r="96" spans="1:10" s="60" customFormat="1" ht="12.75">
      <c r="A96" s="60" t="s">
        <v>162</v>
      </c>
      <c r="B96" s="60" t="s">
        <v>232</v>
      </c>
      <c r="C96" s="110">
        <v>35101621.599999994</v>
      </c>
      <c r="D96" s="111">
        <f t="shared" si="3"/>
        <v>3.844635089819385E-4</v>
      </c>
      <c r="E96" s="88">
        <v>182.8</v>
      </c>
      <c r="F96" s="111">
        <v>0.96746964824982051</v>
      </c>
      <c r="H96" s="60" t="str">
        <f t="shared" si="4"/>
        <v>c</v>
      </c>
      <c r="J96" s="112">
        <f t="shared" si="5"/>
        <v>69061375.10235028</v>
      </c>
    </row>
    <row r="97" spans="1:10" s="60" customFormat="1" ht="12.75">
      <c r="A97" s="60" t="s">
        <v>162</v>
      </c>
      <c r="B97" s="60" t="s">
        <v>233</v>
      </c>
      <c r="C97" s="110">
        <v>32979938.75</v>
      </c>
      <c r="D97" s="111">
        <f t="shared" si="3"/>
        <v>3.6122499189138342E-4</v>
      </c>
      <c r="E97" s="88">
        <v>769.75</v>
      </c>
      <c r="F97" s="111">
        <v>0.47091323495875326</v>
      </c>
      <c r="H97" s="60" t="str">
        <f t="shared" si="4"/>
        <v>c</v>
      </c>
      <c r="J97" s="112">
        <f t="shared" si="5"/>
        <v>48510628.395504043</v>
      </c>
    </row>
    <row r="98" spans="1:10" s="60" customFormat="1" ht="12.75">
      <c r="A98" s="60" t="s">
        <v>162</v>
      </c>
      <c r="B98" s="60" t="s">
        <v>234</v>
      </c>
      <c r="C98" s="110">
        <v>32860375.253333334</v>
      </c>
      <c r="D98" s="111">
        <f t="shared" si="3"/>
        <v>3.5991542841883387E-4</v>
      </c>
      <c r="E98" s="88">
        <v>1241.92</v>
      </c>
      <c r="F98" s="111">
        <v>0.47091323495875326</v>
      </c>
      <c r="H98" s="60" t="str">
        <f t="shared" si="4"/>
        <v>c</v>
      </c>
      <c r="J98" s="112">
        <f t="shared" si="5"/>
        <v>48334760.865839094</v>
      </c>
    </row>
    <row r="99" spans="1:10" s="60" customFormat="1" ht="12.75">
      <c r="A99" s="60" t="s">
        <v>158</v>
      </c>
      <c r="B99" s="60" t="s">
        <v>235</v>
      </c>
      <c r="C99" s="110">
        <v>31912340.920000002</v>
      </c>
      <c r="D99" s="111">
        <f t="shared" si="3"/>
        <v>3.495317313183932E-4</v>
      </c>
      <c r="E99" s="88">
        <v>447.34</v>
      </c>
      <c r="F99" s="111">
        <v>0.47091323495875326</v>
      </c>
      <c r="H99" s="60" t="str">
        <f t="shared" si="4"/>
        <v>s</v>
      </c>
      <c r="J99" s="112">
        <f t="shared" si="5"/>
        <v>46940284.617743798</v>
      </c>
    </row>
    <row r="100" spans="1:10" s="60" customFormat="1" ht="12.75">
      <c r="A100" s="60" t="s">
        <v>162</v>
      </c>
      <c r="B100" s="60" t="s">
        <v>236</v>
      </c>
      <c r="C100" s="110">
        <v>29208938.760000002</v>
      </c>
      <c r="D100" s="111">
        <f t="shared" si="3"/>
        <v>3.1992171806980433E-4</v>
      </c>
      <c r="E100" s="88">
        <v>204.66</v>
      </c>
      <c r="F100" s="111">
        <v>0.47091323495875326</v>
      </c>
      <c r="H100" s="60" t="str">
        <f t="shared" si="4"/>
        <v>c</v>
      </c>
      <c r="J100" s="112">
        <f t="shared" si="5"/>
        <v>42963814.60118372</v>
      </c>
    </row>
    <row r="101" spans="1:10" s="60" customFormat="1" ht="12.75">
      <c r="A101" s="60" t="s">
        <v>162</v>
      </c>
      <c r="B101" s="60" t="s">
        <v>237</v>
      </c>
      <c r="C101" s="110">
        <v>28853634.170000002</v>
      </c>
      <c r="D101" s="111">
        <f t="shared" si="3"/>
        <v>3.1603011297573117E-4</v>
      </c>
      <c r="E101" s="88">
        <v>212.91</v>
      </c>
      <c r="F101" s="111">
        <v>2.0618523484029398</v>
      </c>
      <c r="H101" s="60" t="str">
        <f t="shared" si="4"/>
        <v>c</v>
      </c>
      <c r="J101" s="112">
        <f t="shared" si="5"/>
        <v>88345567.543373808</v>
      </c>
    </row>
    <row r="102" spans="1:10" s="60" customFormat="1" ht="12.75">
      <c r="A102" s="60" t="s">
        <v>159</v>
      </c>
      <c r="B102" s="60" t="s">
        <v>238</v>
      </c>
      <c r="C102" s="110">
        <v>26935698.719999999</v>
      </c>
      <c r="D102" s="111">
        <f t="shared" si="3"/>
        <v>2.950232147329487E-4</v>
      </c>
      <c r="E102" s="88">
        <v>1582.56</v>
      </c>
      <c r="F102" s="111">
        <v>0.47091323495875326</v>
      </c>
      <c r="H102" s="60" t="str">
        <f t="shared" si="4"/>
        <v>l</v>
      </c>
      <c r="J102" s="112">
        <f t="shared" si="5"/>
        <v>39620075.740109548</v>
      </c>
    </row>
    <row r="103" spans="1:10" s="60" customFormat="1" ht="12.75">
      <c r="A103" s="60" t="s">
        <v>159</v>
      </c>
      <c r="B103" s="60" t="s">
        <v>239</v>
      </c>
      <c r="C103" s="110">
        <v>26459062.5</v>
      </c>
      <c r="D103" s="111">
        <f t="shared" si="3"/>
        <v>2.8980268003123887E-4</v>
      </c>
      <c r="E103" s="88">
        <v>2087.5</v>
      </c>
      <c r="F103" s="111">
        <v>1.8156424010228389</v>
      </c>
      <c r="H103" s="60" t="str">
        <f t="shared" si="4"/>
        <v>l</v>
      </c>
      <c r="J103" s="112">
        <f t="shared" si="5"/>
        <v>74499258.266313359</v>
      </c>
    </row>
    <row r="104" spans="1:10" s="60" customFormat="1" ht="12.75">
      <c r="A104" s="60" t="s">
        <v>162</v>
      </c>
      <c r="B104" s="60" t="s">
        <v>240</v>
      </c>
      <c r="C104" s="110">
        <v>24707432.820000004</v>
      </c>
      <c r="D104" s="111">
        <f t="shared" si="3"/>
        <v>2.7061730731872273E-4</v>
      </c>
      <c r="E104" s="88">
        <v>366.59</v>
      </c>
      <c r="F104" s="111">
        <v>2.0618523484029398</v>
      </c>
      <c r="H104" s="60" t="str">
        <f t="shared" si="4"/>
        <v>c</v>
      </c>
      <c r="J104" s="112">
        <f t="shared" si="5"/>
        <v>75650511.202924877</v>
      </c>
    </row>
    <row r="105" spans="1:10" s="60" customFormat="1" ht="12.75">
      <c r="A105" s="60" t="s">
        <v>162</v>
      </c>
      <c r="B105" s="60" t="s">
        <v>241</v>
      </c>
      <c r="C105" s="110">
        <v>23331117.333333332</v>
      </c>
      <c r="D105" s="111">
        <f t="shared" si="3"/>
        <v>2.5554270229050222E-4</v>
      </c>
      <c r="E105" s="88">
        <v>467.87</v>
      </c>
      <c r="F105" s="111">
        <v>0.40977303629137657</v>
      </c>
      <c r="H105" s="60" t="str">
        <f t="shared" si="4"/>
        <v>c</v>
      </c>
      <c r="J105" s="112">
        <f t="shared" si="5"/>
        <v>32891580.123083696</v>
      </c>
    </row>
    <row r="106" spans="1:10" s="60" customFormat="1" ht="12.75">
      <c r="A106" s="60" t="s">
        <v>162</v>
      </c>
      <c r="B106" s="60" t="s">
        <v>242</v>
      </c>
      <c r="C106" s="110">
        <v>23270193.613333333</v>
      </c>
      <c r="D106" s="111">
        <f t="shared" si="3"/>
        <v>2.5487541268666712E-4</v>
      </c>
      <c r="E106" s="88">
        <v>343.09</v>
      </c>
      <c r="F106" s="111">
        <v>1.6192255392406112</v>
      </c>
      <c r="H106" s="60" t="str">
        <f t="shared" si="4"/>
        <v>c</v>
      </c>
      <c r="J106" s="112">
        <f t="shared" si="5"/>
        <v>60949885.415116429</v>
      </c>
    </row>
    <row r="107" spans="1:10" s="60" customFormat="1" ht="12.75">
      <c r="A107" s="60" t="s">
        <v>159</v>
      </c>
      <c r="B107" s="60" t="s">
        <v>243</v>
      </c>
      <c r="C107" s="110">
        <v>20933685.320000008</v>
      </c>
      <c r="D107" s="111">
        <f t="shared" si="3"/>
        <v>2.29283940376444E-4</v>
      </c>
      <c r="E107" s="88">
        <v>1230.3800000000001</v>
      </c>
      <c r="F107" s="111">
        <v>1.8156424010228389</v>
      </c>
      <c r="H107" s="60" t="str">
        <f t="shared" si="4"/>
        <v>l</v>
      </c>
      <c r="J107" s="112">
        <f t="shared" si="5"/>
        <v>58941771.99666138</v>
      </c>
    </row>
    <row r="108" spans="1:10" s="60" customFormat="1" ht="12.75">
      <c r="A108" s="60" t="s">
        <v>162</v>
      </c>
      <c r="B108" s="60" t="s">
        <v>244</v>
      </c>
      <c r="C108" s="110">
        <v>20525714.640000001</v>
      </c>
      <c r="D108" s="111">
        <f t="shared" si="3"/>
        <v>2.248154904289763E-4</v>
      </c>
      <c r="E108" s="88">
        <v>95.56</v>
      </c>
      <c r="F108" s="111">
        <v>0.47091323495875326</v>
      </c>
      <c r="H108" s="60" t="str">
        <f t="shared" si="4"/>
        <v>c</v>
      </c>
      <c r="J108" s="112">
        <f t="shared" si="5"/>
        <v>30191545.320962641</v>
      </c>
    </row>
    <row r="109" spans="1:10" s="60" customFormat="1" ht="12.75">
      <c r="A109" s="60" t="s">
        <v>158</v>
      </c>
      <c r="B109" s="60" t="s">
        <v>16</v>
      </c>
      <c r="C109" s="110">
        <v>17534526.240000002</v>
      </c>
      <c r="D109" s="111">
        <f t="shared" si="3"/>
        <v>1.9205339181726803E-4</v>
      </c>
      <c r="E109" s="88">
        <v>280.83999999999997</v>
      </c>
      <c r="F109" s="111">
        <v>0.47091323495875326</v>
      </c>
      <c r="H109" s="60" t="str">
        <f t="shared" si="4"/>
        <v>s</v>
      </c>
      <c r="J109" s="112">
        <f t="shared" si="5"/>
        <v>25791766.715147547</v>
      </c>
    </row>
    <row r="110" spans="1:10" s="60" customFormat="1" ht="12.75">
      <c r="A110" s="60" t="s">
        <v>162</v>
      </c>
      <c r="B110" s="60" t="s">
        <v>245</v>
      </c>
      <c r="C110" s="110">
        <v>17031300.680000003</v>
      </c>
      <c r="D110" s="111">
        <f t="shared" si="3"/>
        <v>1.8654162752296542E-4</v>
      </c>
      <c r="E110" s="88">
        <v>238.22</v>
      </c>
      <c r="F110" s="111">
        <v>0.47091323495875326</v>
      </c>
      <c r="H110" s="60" t="str">
        <f t="shared" si="4"/>
        <v>c</v>
      </c>
      <c r="J110" s="112">
        <f t="shared" si="5"/>
        <v>25051565.57877402</v>
      </c>
    </row>
    <row r="111" spans="1:10" s="60" customFormat="1" ht="12.75">
      <c r="A111" s="60" t="s">
        <v>158</v>
      </c>
      <c r="B111" s="60" t="s">
        <v>246</v>
      </c>
      <c r="C111" s="110">
        <v>14825388.9</v>
      </c>
      <c r="D111" s="111">
        <f t="shared" si="3"/>
        <v>1.6238056188594668E-4</v>
      </c>
      <c r="E111" s="88">
        <v>402.39</v>
      </c>
      <c r="F111" s="111">
        <v>1.6192255392406112</v>
      </c>
      <c r="H111" s="60" t="str">
        <f t="shared" si="4"/>
        <v>s</v>
      </c>
      <c r="J111" s="112">
        <f t="shared" si="5"/>
        <v>38831037.236054279</v>
      </c>
    </row>
    <row r="112" spans="1:10" s="60" customFormat="1" ht="12.75">
      <c r="A112" s="60" t="s">
        <v>162</v>
      </c>
      <c r="B112" s="60" t="s">
        <v>247</v>
      </c>
      <c r="C112" s="110">
        <v>13789669.200000001</v>
      </c>
      <c r="D112" s="111">
        <f t="shared" si="3"/>
        <v>1.5103645833650493E-4</v>
      </c>
      <c r="E112" s="88">
        <v>180.21</v>
      </c>
      <c r="F112" s="111">
        <v>0.96746964824982051</v>
      </c>
      <c r="H112" s="60" t="str">
        <f t="shared" si="4"/>
        <v>c</v>
      </c>
      <c r="J112" s="112">
        <f t="shared" si="5"/>
        <v>27130755.610405385</v>
      </c>
    </row>
    <row r="113" spans="1:10" s="60" customFormat="1" ht="12.75">
      <c r="A113" s="60" t="s">
        <v>159</v>
      </c>
      <c r="B113" s="60" t="s">
        <v>248</v>
      </c>
      <c r="C113" s="110">
        <v>13055946.933333332</v>
      </c>
      <c r="D113" s="111">
        <f t="shared" si="3"/>
        <v>1.4300009350768321E-4</v>
      </c>
      <c r="E113" s="88">
        <v>1334.6</v>
      </c>
      <c r="F113" s="111">
        <v>0.47091323495875326</v>
      </c>
      <c r="H113" s="60" t="str">
        <f t="shared" si="4"/>
        <v>l</v>
      </c>
      <c r="J113" s="112">
        <f t="shared" si="5"/>
        <v>19204165.139159147</v>
      </c>
    </row>
    <row r="114" spans="1:10" s="60" customFormat="1" ht="12.75">
      <c r="A114" s="60" t="s">
        <v>162</v>
      </c>
      <c r="B114" s="60" t="s">
        <v>249</v>
      </c>
      <c r="C114" s="110">
        <v>12556423.673333332</v>
      </c>
      <c r="D114" s="111">
        <f t="shared" si="3"/>
        <v>1.3752888002512156E-4</v>
      </c>
      <c r="E114" s="88">
        <v>473.03</v>
      </c>
      <c r="F114" s="111">
        <v>1.6192255392406112</v>
      </c>
      <c r="H114" s="60" t="str">
        <f t="shared" si="4"/>
        <v>c</v>
      </c>
      <c r="J114" s="112">
        <f t="shared" si="5"/>
        <v>32888105.566720076</v>
      </c>
    </row>
    <row r="115" spans="1:10" s="60" customFormat="1" ht="12.75">
      <c r="A115" s="60" t="s">
        <v>159</v>
      </c>
      <c r="B115" s="60" t="s">
        <v>250</v>
      </c>
      <c r="C115" s="110">
        <v>12037003.020000001</v>
      </c>
      <c r="D115" s="111">
        <f t="shared" si="3"/>
        <v>1.3183973297391458E-4</v>
      </c>
      <c r="E115" s="88">
        <v>1112.58</v>
      </c>
      <c r="F115" s="111">
        <v>1.8156424010228389</v>
      </c>
      <c r="H115" s="60" t="str">
        <f t="shared" si="4"/>
        <v>l</v>
      </c>
      <c r="J115" s="112">
        <f t="shared" si="5"/>
        <v>33891896.084351964</v>
      </c>
    </row>
    <row r="116" spans="1:10" s="60" customFormat="1" ht="12.75">
      <c r="A116" s="60" t="s">
        <v>159</v>
      </c>
      <c r="B116" s="60" t="s">
        <v>251</v>
      </c>
      <c r="C116" s="110">
        <v>11938950.719999999</v>
      </c>
      <c r="D116" s="111">
        <f t="shared" si="3"/>
        <v>1.307657788486228E-4</v>
      </c>
      <c r="E116" s="88">
        <v>674.06</v>
      </c>
      <c r="F116" s="111">
        <v>0.47091323495875326</v>
      </c>
      <c r="H116" s="60" t="str">
        <f t="shared" si="4"/>
        <v>l</v>
      </c>
      <c r="J116" s="112">
        <f t="shared" si="5"/>
        <v>17561160.625568334</v>
      </c>
    </row>
    <row r="117" spans="1:10" s="60" customFormat="1" ht="12.75">
      <c r="A117" s="60" t="s">
        <v>162</v>
      </c>
      <c r="B117" s="60" t="s">
        <v>252</v>
      </c>
      <c r="C117" s="110">
        <v>9811306.4000000004</v>
      </c>
      <c r="D117" s="111">
        <f t="shared" si="3"/>
        <v>1.0746196655031321E-4</v>
      </c>
      <c r="E117" s="88">
        <v>4473.24</v>
      </c>
      <c r="F117" s="111">
        <v>0.47091323495875326</v>
      </c>
      <c r="H117" s="60" t="str">
        <f t="shared" si="4"/>
        <v>c</v>
      </c>
      <c r="J117" s="112">
        <f t="shared" si="5"/>
        <v>14431580.435995521</v>
      </c>
    </row>
    <row r="118" spans="1:10" s="60" customFormat="1" ht="12.75">
      <c r="A118" s="60" t="s">
        <v>162</v>
      </c>
      <c r="B118" s="60" t="s">
        <v>253</v>
      </c>
      <c r="C118" s="110">
        <v>9368130</v>
      </c>
      <c r="D118" s="111">
        <f t="shared" si="3"/>
        <v>1.026079129175892E-4</v>
      </c>
      <c r="E118" s="88">
        <v>814.62</v>
      </c>
      <c r="F118" s="111">
        <v>0.47091323495875326</v>
      </c>
      <c r="H118" s="60" t="str">
        <f t="shared" si="4"/>
        <v>c</v>
      </c>
      <c r="J118" s="112">
        <f t="shared" si="5"/>
        <v>13779706.403814144</v>
      </c>
    </row>
    <row r="119" spans="1:10" s="60" customFormat="1" ht="12.75">
      <c r="A119" s="60" t="s">
        <v>162</v>
      </c>
      <c r="B119" s="60" t="s">
        <v>254</v>
      </c>
      <c r="C119" s="110">
        <v>7107353.0266666664</v>
      </c>
      <c r="D119" s="111">
        <f t="shared" si="3"/>
        <v>7.7845915933572366E-5</v>
      </c>
      <c r="E119" s="88">
        <v>268.31</v>
      </c>
      <c r="F119" s="111">
        <v>2.0618523484029398</v>
      </c>
      <c r="H119" s="60" t="str">
        <f t="shared" si="4"/>
        <v>c</v>
      </c>
      <c r="J119" s="112">
        <f t="shared" si="5"/>
        <v>21761665.555628076</v>
      </c>
    </row>
    <row r="120" spans="1:10" s="60" customFormat="1" ht="12.75">
      <c r="A120" s="60" t="s">
        <v>159</v>
      </c>
      <c r="B120" s="60" t="s">
        <v>255</v>
      </c>
      <c r="C120" s="110">
        <v>6531737.96</v>
      </c>
      <c r="D120" s="111">
        <f t="shared" si="3"/>
        <v>7.1541278761096588E-5</v>
      </c>
      <c r="E120" s="88">
        <v>897.71</v>
      </c>
      <c r="F120" s="111">
        <v>0.69878473899263926</v>
      </c>
      <c r="H120" s="60" t="str">
        <f t="shared" si="4"/>
        <v>l</v>
      </c>
      <c r="J120" s="112">
        <f t="shared" si="5"/>
        <v>11096016.765546914</v>
      </c>
    </row>
    <row r="121" spans="1:10" s="60" customFormat="1" ht="12.75">
      <c r="A121" s="60" t="s">
        <v>162</v>
      </c>
      <c r="B121" s="60" t="s">
        <v>256</v>
      </c>
      <c r="C121" s="110">
        <v>6221392.6133333342</v>
      </c>
      <c r="D121" s="111">
        <f t="shared" si="3"/>
        <v>6.8142106428394932E-5</v>
      </c>
      <c r="E121" s="88">
        <v>231.29</v>
      </c>
      <c r="F121" s="111">
        <v>0.96746964824982051</v>
      </c>
      <c r="H121" s="60" t="str">
        <f t="shared" si="4"/>
        <v>c</v>
      </c>
      <c r="J121" s="112">
        <f t="shared" si="5"/>
        <v>12240401.136578966</v>
      </c>
    </row>
    <row r="122" spans="1:10" s="60" customFormat="1" ht="12.75">
      <c r="A122" s="60" t="s">
        <v>158</v>
      </c>
      <c r="B122" s="60" t="s">
        <v>257</v>
      </c>
      <c r="C122" s="110">
        <v>5743102.9066666663</v>
      </c>
      <c r="D122" s="111">
        <f t="shared" si="3"/>
        <v>6.2903461301669244E-5</v>
      </c>
      <c r="E122" s="88">
        <v>91.78</v>
      </c>
      <c r="F122" s="111">
        <v>2.0421553063429432</v>
      </c>
      <c r="H122" s="60" t="str">
        <f t="shared" si="4"/>
        <v>s</v>
      </c>
      <c r="J122" s="112">
        <f t="shared" si="5"/>
        <v>17471410.98238958</v>
      </c>
    </row>
    <row r="123" spans="1:10" s="60" customFormat="1" ht="12.75">
      <c r="A123" s="60" t="s">
        <v>162</v>
      </c>
      <c r="B123" s="60" t="s">
        <v>258</v>
      </c>
      <c r="C123" s="110">
        <v>4992367.2266666675</v>
      </c>
      <c r="D123" s="111">
        <f t="shared" si="3"/>
        <v>5.4680750763112782E-5</v>
      </c>
      <c r="E123" s="88">
        <v>284.12</v>
      </c>
      <c r="F123" s="111">
        <v>0.40977303629137657</v>
      </c>
      <c r="H123" s="60" t="str">
        <f t="shared" si="4"/>
        <v>c</v>
      </c>
      <c r="J123" s="112">
        <f t="shared" si="5"/>
        <v>7038104.7034194265</v>
      </c>
    </row>
    <row r="124" spans="1:10" s="60" customFormat="1" ht="12.75">
      <c r="A124" s="60" t="s">
        <v>162</v>
      </c>
      <c r="B124" s="60" t="s">
        <v>259</v>
      </c>
      <c r="C124" s="110">
        <v>4235537.76</v>
      </c>
      <c r="D124" s="111">
        <f t="shared" si="3"/>
        <v>4.6391295769512252E-5</v>
      </c>
      <c r="E124" s="88">
        <v>305.33</v>
      </c>
      <c r="F124" s="111">
        <v>0.47091323495875326</v>
      </c>
      <c r="H124" s="60" t="str">
        <f t="shared" si="4"/>
        <v>c</v>
      </c>
      <c r="J124" s="112">
        <f t="shared" si="5"/>
        <v>6230108.5483515514</v>
      </c>
    </row>
    <row r="125" spans="1:10" s="60" customFormat="1" ht="12.75">
      <c r="A125" s="60" t="s">
        <v>162</v>
      </c>
      <c r="B125" s="60" t="s">
        <v>260</v>
      </c>
      <c r="C125" s="110">
        <v>3606247.0666666664</v>
      </c>
      <c r="D125" s="111">
        <f t="shared" si="3"/>
        <v>3.9498756419460963E-5</v>
      </c>
      <c r="E125" s="88">
        <v>357.29</v>
      </c>
      <c r="F125" s="111">
        <v>0.40977303629137657</v>
      </c>
      <c r="H125" s="60" t="str">
        <f t="shared" si="4"/>
        <v>c</v>
      </c>
      <c r="J125" s="112">
        <f t="shared" si="5"/>
        <v>5083989.8767915368</v>
      </c>
    </row>
    <row r="126" spans="1:10" s="60" customFormat="1" ht="12.75">
      <c r="A126" s="60" t="s">
        <v>162</v>
      </c>
      <c r="B126" s="60" t="s">
        <v>261</v>
      </c>
      <c r="C126" s="110">
        <v>3594689.3333333335</v>
      </c>
      <c r="D126" s="111">
        <f t="shared" si="3"/>
        <v>3.9372166065207621E-5</v>
      </c>
      <c r="E126" s="88">
        <v>279.38</v>
      </c>
      <c r="F126" s="111">
        <v>1.6192255392406112</v>
      </c>
      <c r="H126" s="60" t="str">
        <f t="shared" si="4"/>
        <v>c</v>
      </c>
      <c r="J126" s="112">
        <f t="shared" si="5"/>
        <v>9415302.1075024735</v>
      </c>
    </row>
    <row r="127" spans="1:10" s="60" customFormat="1" ht="12.75">
      <c r="A127" s="60" t="s">
        <v>162</v>
      </c>
      <c r="B127" s="60" t="s">
        <v>262</v>
      </c>
      <c r="C127" s="110">
        <v>3556461.4</v>
      </c>
      <c r="D127" s="111">
        <f t="shared" si="3"/>
        <v>3.8953460469268399E-5</v>
      </c>
      <c r="E127" s="88">
        <v>1392.87</v>
      </c>
      <c r="F127" s="111">
        <v>0.47091323495875326</v>
      </c>
      <c r="H127" s="60" t="str">
        <f t="shared" si="4"/>
        <v>c</v>
      </c>
      <c r="J127" s="112">
        <f t="shared" si="5"/>
        <v>5231246.1428799368</v>
      </c>
    </row>
    <row r="128" spans="1:10" s="60" customFormat="1" ht="12.75">
      <c r="A128" s="60" t="s">
        <v>162</v>
      </c>
      <c r="B128" s="60" t="s">
        <v>263</v>
      </c>
      <c r="C128" s="110">
        <v>3546097.88</v>
      </c>
      <c r="D128" s="111">
        <f t="shared" si="3"/>
        <v>3.8839950178775022E-5</v>
      </c>
      <c r="E128" s="88">
        <v>253.51</v>
      </c>
      <c r="F128" s="111">
        <v>0.40977303629137657</v>
      </c>
      <c r="H128" s="60" t="str">
        <f t="shared" si="4"/>
        <v>c</v>
      </c>
      <c r="J128" s="112">
        <f t="shared" si="5"/>
        <v>4999193.1752740135</v>
      </c>
    </row>
    <row r="129" spans="1:10" s="60" customFormat="1" ht="12.75">
      <c r="A129" s="60" t="s">
        <v>159</v>
      </c>
      <c r="B129" s="60" t="s">
        <v>264</v>
      </c>
      <c r="C129" s="110">
        <v>3174639.3333333335</v>
      </c>
      <c r="D129" s="111">
        <f t="shared" si="3"/>
        <v>3.4771412892372341E-5</v>
      </c>
      <c r="E129" s="88">
        <v>1147.46</v>
      </c>
      <c r="F129" s="111">
        <v>1.8156424010228389</v>
      </c>
      <c r="H129" s="60" t="str">
        <f t="shared" si="4"/>
        <v>l</v>
      </c>
      <c r="J129" s="112">
        <f t="shared" si="5"/>
        <v>8938649.1148882117</v>
      </c>
    </row>
    <row r="130" spans="1:10" s="60" customFormat="1" ht="12.75">
      <c r="A130" s="60" t="s">
        <v>162</v>
      </c>
      <c r="B130" s="60" t="s">
        <v>265</v>
      </c>
      <c r="C130" s="110">
        <v>3061934.3666666672</v>
      </c>
      <c r="D130" s="111">
        <f t="shared" si="3"/>
        <v>3.3536970009415651E-5</v>
      </c>
      <c r="E130" s="88">
        <v>1635.94</v>
      </c>
      <c r="F130" s="111">
        <v>0.47091323495875326</v>
      </c>
      <c r="H130" s="60" t="str">
        <f t="shared" si="4"/>
        <v>c</v>
      </c>
      <c r="J130" s="112">
        <f t="shared" si="5"/>
        <v>4503839.7845050488</v>
      </c>
    </row>
    <row r="131" spans="1:10" s="60" customFormat="1" ht="12.75">
      <c r="A131" s="60" t="s">
        <v>162</v>
      </c>
      <c r="B131" s="60" t="s">
        <v>266</v>
      </c>
      <c r="C131" s="110">
        <v>2941687.8566666669</v>
      </c>
      <c r="D131" s="111">
        <f t="shared" si="3"/>
        <v>3.2219925580407509E-5</v>
      </c>
      <c r="E131" s="88">
        <v>276.83</v>
      </c>
      <c r="F131" s="111">
        <v>0.40977303629137657</v>
      </c>
      <c r="H131" s="60" t="str">
        <f t="shared" si="4"/>
        <v>c</v>
      </c>
      <c r="J131" s="112">
        <f t="shared" si="5"/>
        <v>4147112.2215144387</v>
      </c>
    </row>
    <row r="132" spans="1:10" s="60" customFormat="1" ht="12.75">
      <c r="A132" s="60" t="s">
        <v>162</v>
      </c>
      <c r="B132" s="60" t="s">
        <v>267</v>
      </c>
      <c r="C132" s="110">
        <v>2435789.1</v>
      </c>
      <c r="D132" s="111">
        <f t="shared" si="3"/>
        <v>2.6678882109707379E-5</v>
      </c>
      <c r="E132" s="88">
        <v>1727.51</v>
      </c>
      <c r="F132" s="111">
        <v>1.6192255392406112</v>
      </c>
      <c r="H132" s="60" t="str">
        <f t="shared" si="4"/>
        <v>c</v>
      </c>
      <c r="J132" s="112">
        <f t="shared" si="5"/>
        <v>6379881.0189239038</v>
      </c>
    </row>
    <row r="133" spans="1:10" s="60" customFormat="1" ht="12.75">
      <c r="A133" s="60" t="s">
        <v>162</v>
      </c>
      <c r="B133" s="60" t="s">
        <v>268</v>
      </c>
      <c r="C133" s="110">
        <v>2418988</v>
      </c>
      <c r="D133" s="111">
        <f t="shared" si="3"/>
        <v>2.6494861840377243E-5</v>
      </c>
      <c r="E133" s="88">
        <v>465.19</v>
      </c>
      <c r="F133" s="111">
        <v>0.47091323495875326</v>
      </c>
      <c r="H133" s="60" t="str">
        <f t="shared" si="4"/>
        <v>c</v>
      </c>
      <c r="J133" s="112">
        <f t="shared" si="5"/>
        <v>3558121.4644064046</v>
      </c>
    </row>
    <row r="134" spans="1:10" s="60" customFormat="1" ht="12.75">
      <c r="A134" s="60" t="s">
        <v>162</v>
      </c>
      <c r="B134" s="60" t="s">
        <v>269</v>
      </c>
      <c r="C134" s="110">
        <v>2405240.84</v>
      </c>
      <c r="D134" s="111">
        <f t="shared" si="3"/>
        <v>2.6344290979795228E-5</v>
      </c>
      <c r="E134" s="88">
        <v>222.79</v>
      </c>
      <c r="F134" s="111">
        <v>1.6192255392406112</v>
      </c>
      <c r="H134" s="60" t="str">
        <f t="shared" si="4"/>
        <v>c</v>
      </c>
      <c r="J134" s="112">
        <f t="shared" si="5"/>
        <v>6299868.2361525409</v>
      </c>
    </row>
    <row r="135" spans="1:10" s="60" customFormat="1" ht="12.75">
      <c r="A135" s="60" t="s">
        <v>162</v>
      </c>
      <c r="B135" s="60" t="s">
        <v>270</v>
      </c>
      <c r="C135" s="110">
        <v>2206265.94</v>
      </c>
      <c r="D135" s="111">
        <f t="shared" si="3"/>
        <v>2.4164944705566966E-5</v>
      </c>
      <c r="E135" s="88">
        <v>194.94</v>
      </c>
      <c r="F135" s="111">
        <v>2.0618523484029398</v>
      </c>
      <c r="H135" s="60" t="str">
        <f t="shared" si="4"/>
        <v>c</v>
      </c>
      <c r="J135" s="112">
        <f t="shared" si="5"/>
        <v>6755260.549590419</v>
      </c>
    </row>
    <row r="136" spans="1:10" s="60" customFormat="1" ht="12.75">
      <c r="A136" s="60" t="s">
        <v>162</v>
      </c>
      <c r="B136" s="60" t="s">
        <v>271</v>
      </c>
      <c r="C136" s="110">
        <v>2095513.5</v>
      </c>
      <c r="D136" s="111">
        <f t="shared" si="3"/>
        <v>2.2951887593962997E-5</v>
      </c>
      <c r="E136" s="88">
        <v>377.57</v>
      </c>
      <c r="F136" s="111">
        <v>0.47091323495875326</v>
      </c>
      <c r="H136" s="60" t="str">
        <f t="shared" si="4"/>
        <v>c</v>
      </c>
      <c r="J136" s="112">
        <f t="shared" si="5"/>
        <v>3082318.5411847392</v>
      </c>
    </row>
    <row r="137" spans="1:10" s="60" customFormat="1" ht="12.75">
      <c r="A137" s="60" t="s">
        <v>162</v>
      </c>
      <c r="B137" s="60" t="s">
        <v>272</v>
      </c>
      <c r="C137" s="110">
        <v>1281781.76</v>
      </c>
      <c r="D137" s="111">
        <f t="shared" si="3"/>
        <v>1.4039189380317547E-5</v>
      </c>
      <c r="E137" s="88">
        <v>1072.92</v>
      </c>
      <c r="F137" s="111">
        <v>0.40977303629137657</v>
      </c>
      <c r="H137" s="60" t="str">
        <f t="shared" si="4"/>
        <v>c</v>
      </c>
      <c r="J137" s="112">
        <f t="shared" si="5"/>
        <v>1807021.3636581046</v>
      </c>
    </row>
    <row r="138" spans="1:10" s="60" customFormat="1" ht="12.75">
      <c r="A138" s="60" t="s">
        <v>162</v>
      </c>
      <c r="B138" s="60" t="s">
        <v>273</v>
      </c>
      <c r="C138" s="110">
        <v>1274148.2666666668</v>
      </c>
      <c r="D138" s="111">
        <f t="shared" ref="D138:D158" si="6">C138/$G$9</f>
        <v>1.3955580717841296E-5</v>
      </c>
      <c r="E138" s="88">
        <v>250.16</v>
      </c>
      <c r="F138" s="111">
        <v>0.40977303629137657</v>
      </c>
      <c r="H138" s="60" t="str">
        <f t="shared" ref="H138:H158" si="7">A138</f>
        <v>c</v>
      </c>
      <c r="J138" s="112">
        <f t="shared" ref="J138:J158" si="8">C138*(1+F138)</f>
        <v>1796259.8705840614</v>
      </c>
    </row>
    <row r="139" spans="1:10" s="60" customFormat="1" ht="12.75">
      <c r="A139" s="60" t="s">
        <v>162</v>
      </c>
      <c r="B139" s="60" t="s">
        <v>274</v>
      </c>
      <c r="C139" s="110">
        <v>1219439.8666666665</v>
      </c>
      <c r="D139" s="111">
        <f t="shared" si="6"/>
        <v>1.3356366707888329E-5</v>
      </c>
      <c r="E139" s="88">
        <v>1308.8800000000001</v>
      </c>
      <c r="F139" s="111">
        <v>0.47091323495875326</v>
      </c>
      <c r="H139" s="60" t="str">
        <f t="shared" si="7"/>
        <v>c</v>
      </c>
      <c r="J139" s="112">
        <f t="shared" si="8"/>
        <v>1793690.2391163372</v>
      </c>
    </row>
    <row r="140" spans="1:10" s="60" customFormat="1" ht="12.75">
      <c r="A140" s="60" t="s">
        <v>162</v>
      </c>
      <c r="B140" s="60" t="s">
        <v>275</v>
      </c>
      <c r="C140" s="110">
        <v>1181682</v>
      </c>
      <c r="D140" s="111">
        <f t="shared" si="6"/>
        <v>1.2942809691185182E-5</v>
      </c>
      <c r="E140" s="88">
        <v>255.96</v>
      </c>
      <c r="F140" s="111">
        <v>2.0618523484029398</v>
      </c>
      <c r="H140" s="60" t="str">
        <f t="shared" si="7"/>
        <v>c</v>
      </c>
      <c r="J140" s="112">
        <f t="shared" si="8"/>
        <v>3618135.8067654828</v>
      </c>
    </row>
    <row r="141" spans="1:10" s="60" customFormat="1" ht="12.75">
      <c r="A141" s="60" t="s">
        <v>162</v>
      </c>
      <c r="B141" s="60" t="s">
        <v>276</v>
      </c>
      <c r="C141" s="110">
        <v>1116331.6499999999</v>
      </c>
      <c r="D141" s="111">
        <f t="shared" si="6"/>
        <v>1.2227035783059016E-5</v>
      </c>
      <c r="E141" s="88">
        <v>3543.91</v>
      </c>
      <c r="F141" s="111">
        <v>0.47091323495875326</v>
      </c>
      <c r="H141" s="60" t="str">
        <f t="shared" si="7"/>
        <v>c</v>
      </c>
      <c r="J141" s="112">
        <f t="shared" si="8"/>
        <v>1642026.9985883425</v>
      </c>
    </row>
    <row r="142" spans="1:10" s="60" customFormat="1" ht="12.75">
      <c r="A142" s="60" t="s">
        <v>162</v>
      </c>
      <c r="B142" s="60" t="s">
        <v>277</v>
      </c>
      <c r="C142" s="110">
        <v>726277.2</v>
      </c>
      <c r="D142" s="111">
        <f t="shared" si="6"/>
        <v>7.9548199791880043E-6</v>
      </c>
      <c r="E142" s="88">
        <v>1650.63</v>
      </c>
      <c r="F142" s="111">
        <v>1.6192255392406112</v>
      </c>
      <c r="H142" s="60" t="str">
        <f t="shared" si="7"/>
        <v>c</v>
      </c>
      <c r="J142" s="112">
        <f t="shared" si="8"/>
        <v>1902283.7908081613</v>
      </c>
    </row>
    <row r="143" spans="1:10" s="60" customFormat="1" ht="12.75">
      <c r="A143" s="60" t="s">
        <v>162</v>
      </c>
      <c r="B143" s="60" t="s">
        <v>278</v>
      </c>
      <c r="C143" s="110">
        <v>703339.46666666679</v>
      </c>
      <c r="D143" s="111">
        <f t="shared" si="6"/>
        <v>7.7035859608307082E-6</v>
      </c>
      <c r="E143" s="88">
        <v>538.27</v>
      </c>
      <c r="F143" s="111">
        <v>0.47091323495875326</v>
      </c>
      <c r="H143" s="60" t="str">
        <f t="shared" si="7"/>
        <v>c</v>
      </c>
      <c r="J143" s="112">
        <f t="shared" si="8"/>
        <v>1034551.3301888311</v>
      </c>
    </row>
    <row r="144" spans="1:10" s="60" customFormat="1" ht="12.75">
      <c r="A144" s="60" t="s">
        <v>162</v>
      </c>
      <c r="B144" s="60" t="s">
        <v>279</v>
      </c>
      <c r="C144" s="110">
        <v>703285.6</v>
      </c>
      <c r="D144" s="111">
        <f t="shared" si="6"/>
        <v>7.7029959662167868E-6</v>
      </c>
      <c r="E144" s="88">
        <v>393.63</v>
      </c>
      <c r="F144" s="111">
        <v>0.40977303629137657</v>
      </c>
      <c r="H144" s="60" t="str">
        <f t="shared" si="7"/>
        <v>c</v>
      </c>
      <c r="J144" s="112">
        <f t="shared" si="8"/>
        <v>991473.07569200243</v>
      </c>
    </row>
    <row r="145" spans="1:11" s="60" customFormat="1" ht="12.75">
      <c r="A145" s="60" t="s">
        <v>162</v>
      </c>
      <c r="B145" s="60" t="s">
        <v>280</v>
      </c>
      <c r="C145" s="110">
        <v>540768.16666666663</v>
      </c>
      <c r="D145" s="111">
        <f t="shared" si="6"/>
        <v>5.9229635961432743E-6</v>
      </c>
      <c r="E145" s="88">
        <v>529.29999999999995</v>
      </c>
      <c r="F145" s="111">
        <v>1.6192255392406112</v>
      </c>
      <c r="H145" s="60" t="str">
        <f t="shared" si="7"/>
        <v>c</v>
      </c>
      <c r="J145" s="112">
        <f t="shared" si="8"/>
        <v>1416393.7929416567</v>
      </c>
    </row>
    <row r="146" spans="1:11" s="60" customFormat="1" ht="12.75">
      <c r="A146" s="60" t="s">
        <v>162</v>
      </c>
      <c r="B146" s="60" t="s">
        <v>281</v>
      </c>
      <c r="C146" s="110">
        <v>442740</v>
      </c>
      <c r="D146" s="111">
        <f t="shared" si="6"/>
        <v>4.8492738001216298E-6</v>
      </c>
      <c r="E146" s="88">
        <v>295.16000000000003</v>
      </c>
      <c r="F146" s="111">
        <v>2.0618523484029398</v>
      </c>
      <c r="H146" s="60" t="str">
        <f t="shared" si="7"/>
        <v>c</v>
      </c>
      <c r="J146" s="112">
        <f t="shared" si="8"/>
        <v>1355604.5087319175</v>
      </c>
    </row>
    <row r="147" spans="1:11" s="60" customFormat="1" ht="12.75">
      <c r="A147" s="60" t="s">
        <v>162</v>
      </c>
      <c r="B147" s="60" t="s">
        <v>282</v>
      </c>
      <c r="C147" s="110">
        <v>418068.93333333335</v>
      </c>
      <c r="D147" s="111">
        <f t="shared" si="6"/>
        <v>4.5790548065639644E-6</v>
      </c>
      <c r="E147" s="88">
        <v>729.19</v>
      </c>
      <c r="F147" s="111">
        <v>0.40977303629137657</v>
      </c>
      <c r="H147" s="60" t="str">
        <f t="shared" si="7"/>
        <v>c</v>
      </c>
      <c r="J147" s="112">
        <f t="shared" si="8"/>
        <v>589382.30952443043</v>
      </c>
    </row>
    <row r="148" spans="1:11" s="60" customFormat="1" ht="12.75">
      <c r="A148" s="60" t="s">
        <v>162</v>
      </c>
      <c r="B148" s="60" t="s">
        <v>283</v>
      </c>
      <c r="C148" s="110">
        <v>286746.2</v>
      </c>
      <c r="D148" s="111">
        <f t="shared" si="6"/>
        <v>3.14069393988444E-6</v>
      </c>
      <c r="E148" s="88">
        <v>988.78</v>
      </c>
      <c r="F148" s="111">
        <v>0.40977303629137657</v>
      </c>
      <c r="H148" s="60" t="str">
        <f t="shared" si="7"/>
        <v>c</v>
      </c>
      <c r="J148" s="112">
        <f t="shared" si="8"/>
        <v>404247.06101901433</v>
      </c>
    </row>
    <row r="149" spans="1:11" s="60" customFormat="1" ht="12.75">
      <c r="A149" s="60" t="s">
        <v>162</v>
      </c>
      <c r="B149" s="60" t="s">
        <v>284</v>
      </c>
      <c r="C149" s="110">
        <v>225022.1</v>
      </c>
      <c r="D149" s="111">
        <f t="shared" si="6"/>
        <v>2.4646378777123129E-6</v>
      </c>
      <c r="E149" s="88">
        <v>424.57</v>
      </c>
      <c r="F149" s="111">
        <v>0.47091323495875326</v>
      </c>
      <c r="H149" s="60" t="str">
        <f t="shared" si="7"/>
        <v>c</v>
      </c>
      <c r="J149" s="112">
        <f t="shared" si="8"/>
        <v>330987.98504821205</v>
      </c>
    </row>
    <row r="150" spans="1:11" s="60" customFormat="1" ht="12.75">
      <c r="A150" s="60" t="s">
        <v>162</v>
      </c>
      <c r="B150" s="60" t="s">
        <v>285</v>
      </c>
      <c r="C150" s="110">
        <v>165180.4</v>
      </c>
      <c r="D150" s="111">
        <f t="shared" si="6"/>
        <v>1.8091994986077852E-6</v>
      </c>
      <c r="E150" s="88">
        <v>1179.8599999999999</v>
      </c>
      <c r="F150" s="111">
        <v>0.47091323495875326</v>
      </c>
      <c r="H150" s="60" t="str">
        <f t="shared" si="7"/>
        <v>c</v>
      </c>
      <c r="J150" s="112">
        <f t="shared" si="8"/>
        <v>242966.03651578084</v>
      </c>
    </row>
    <row r="151" spans="1:11" s="60" customFormat="1" ht="12.75">
      <c r="A151" s="60" t="s">
        <v>162</v>
      </c>
      <c r="B151" s="60" t="s">
        <v>286</v>
      </c>
      <c r="C151" s="110">
        <v>156234.5</v>
      </c>
      <c r="D151" s="111">
        <f t="shared" si="6"/>
        <v>1.7112162161203026E-6</v>
      </c>
      <c r="E151" s="88">
        <v>3124.69</v>
      </c>
      <c r="F151" s="111">
        <v>0.47091323495875326</v>
      </c>
      <c r="H151" s="60" t="str">
        <f t="shared" si="7"/>
        <v>c</v>
      </c>
      <c r="J151" s="112">
        <f t="shared" si="8"/>
        <v>229807.39380716335</v>
      </c>
    </row>
    <row r="152" spans="1:11" s="60" customFormat="1" ht="12.75">
      <c r="A152" s="60" t="s">
        <v>162</v>
      </c>
      <c r="B152" s="60" t="s">
        <v>287</v>
      </c>
      <c r="C152" s="110">
        <v>138353.60000000001</v>
      </c>
      <c r="D152" s="111">
        <f t="shared" si="6"/>
        <v>1.5153690374316935E-6</v>
      </c>
      <c r="E152" s="88">
        <v>1729.42</v>
      </c>
      <c r="F152" s="111">
        <v>0.40977303629137657</v>
      </c>
      <c r="H152" s="60" t="str">
        <f t="shared" si="7"/>
        <v>c</v>
      </c>
      <c r="J152" s="112">
        <f t="shared" si="8"/>
        <v>195047.17475384258</v>
      </c>
    </row>
    <row r="153" spans="1:11" s="60" customFormat="1" ht="12.75">
      <c r="A153" s="60" t="s">
        <v>162</v>
      </c>
      <c r="B153" s="60" t="s">
        <v>288</v>
      </c>
      <c r="C153" s="110">
        <v>116410</v>
      </c>
      <c r="D153" s="111">
        <f t="shared" si="6"/>
        <v>1.2750236325431606E-6</v>
      </c>
      <c r="E153" s="88">
        <v>1164.0999999999999</v>
      </c>
      <c r="F153" s="111">
        <v>0.47091323495875326</v>
      </c>
      <c r="H153" s="60" t="str">
        <f t="shared" si="7"/>
        <v>c</v>
      </c>
      <c r="J153" s="112">
        <f t="shared" si="8"/>
        <v>171229.00968154846</v>
      </c>
    </row>
    <row r="154" spans="1:11" s="60" customFormat="1" ht="12.75">
      <c r="A154" s="60" t="s">
        <v>162</v>
      </c>
      <c r="B154" s="60" t="s">
        <v>289</v>
      </c>
      <c r="C154" s="110">
        <v>96450.2</v>
      </c>
      <c r="D154" s="111">
        <f t="shared" si="6"/>
        <v>1.0564065317714486E-6</v>
      </c>
      <c r="E154" s="88">
        <v>688.93</v>
      </c>
      <c r="F154" s="111">
        <v>1.6192255392406112</v>
      </c>
      <c r="H154" s="60" t="str">
        <f t="shared" si="7"/>
        <v>c</v>
      </c>
      <c r="J154" s="112">
        <f t="shared" si="8"/>
        <v>252624.82710486482</v>
      </c>
    </row>
    <row r="155" spans="1:11" s="60" customFormat="1" ht="12.75">
      <c r="A155" s="60" t="s">
        <v>162</v>
      </c>
      <c r="B155" s="60" t="s">
        <v>290</v>
      </c>
      <c r="C155" s="110">
        <v>41867.1</v>
      </c>
      <c r="D155" s="111">
        <f t="shared" si="6"/>
        <v>4.5856491646806764E-7</v>
      </c>
      <c r="E155" s="88">
        <v>465.19</v>
      </c>
      <c r="F155" s="111">
        <v>0.47091323495875326</v>
      </c>
      <c r="H155" s="60" t="str">
        <f t="shared" si="7"/>
        <v>c</v>
      </c>
      <c r="J155" s="112">
        <f t="shared" si="8"/>
        <v>61582.871499341614</v>
      </c>
    </row>
    <row r="156" spans="1:11" s="60" customFormat="1" ht="12.75">
      <c r="A156" s="60" t="s">
        <v>162</v>
      </c>
      <c r="B156" s="60" t="s">
        <v>291</v>
      </c>
      <c r="C156" s="110">
        <v>27727</v>
      </c>
      <c r="D156" s="111">
        <f t="shared" si="6"/>
        <v>3.0369023502726752E-7</v>
      </c>
      <c r="E156" s="88">
        <v>489.3</v>
      </c>
      <c r="F156" s="111">
        <v>0.96746964824982051</v>
      </c>
      <c r="H156" s="60" t="str">
        <f t="shared" si="7"/>
        <v>c</v>
      </c>
      <c r="J156" s="112">
        <f t="shared" si="8"/>
        <v>54552.03093702277</v>
      </c>
    </row>
    <row r="157" spans="1:11" s="60" customFormat="1" ht="12.75">
      <c r="A157" s="60" t="s">
        <v>162</v>
      </c>
      <c r="B157" s="60" t="s">
        <v>292</v>
      </c>
      <c r="C157" s="110">
        <v>0</v>
      </c>
      <c r="D157" s="111">
        <f t="shared" si="6"/>
        <v>0</v>
      </c>
      <c r="E157" s="88">
        <v>46</v>
      </c>
      <c r="F157" s="111"/>
      <c r="H157" s="60" t="str">
        <f t="shared" si="7"/>
        <v>c</v>
      </c>
      <c r="J157" s="112">
        <f t="shared" si="8"/>
        <v>0</v>
      </c>
    </row>
    <row r="158" spans="1:11" s="60" customFormat="1" ht="12.75">
      <c r="A158" s="60" t="s">
        <v>162</v>
      </c>
      <c r="B158" s="60" t="s">
        <v>293</v>
      </c>
      <c r="C158" s="110">
        <v>0</v>
      </c>
      <c r="D158" s="111">
        <f t="shared" si="6"/>
        <v>0</v>
      </c>
      <c r="E158" s="88">
        <v>270.01</v>
      </c>
      <c r="F158" s="111">
        <v>0.40977303629137657</v>
      </c>
      <c r="H158" s="60" t="str">
        <f t="shared" si="7"/>
        <v>c</v>
      </c>
      <c r="J158" s="112">
        <f t="shared" si="8"/>
        <v>0</v>
      </c>
    </row>
    <row r="159" spans="1:11" s="60" customFormat="1" ht="12.75">
      <c r="C159" s="110"/>
      <c r="D159" s="86"/>
      <c r="E159" s="88"/>
    </row>
    <row r="160" spans="1:11" s="60" customFormat="1" ht="12.75">
      <c r="B160" s="85" t="s">
        <v>294</v>
      </c>
      <c r="C160" s="110">
        <f>SUM(C9:C158)</f>
        <v>91300268503.893341</v>
      </c>
      <c r="D160" s="86"/>
      <c r="E160" s="88"/>
      <c r="J160" s="110">
        <f>SUM(J9:J158)</f>
        <v>182829410667.99127</v>
      </c>
      <c r="K160" s="60">
        <f>J160/C160</f>
        <v>2.0025068235171162</v>
      </c>
    </row>
    <row r="161" spans="3:5" s="60" customFormat="1" ht="12.75">
      <c r="C161" s="110"/>
      <c r="D161" s="86"/>
      <c r="E161" s="88"/>
    </row>
    <row r="162" spans="3:5" s="60" customFormat="1" ht="12.75">
      <c r="C162" s="110"/>
      <c r="D162" s="86"/>
      <c r="E162" s="88"/>
    </row>
    <row r="163" spans="3:5" s="60" customFormat="1" ht="12.75">
      <c r="C163" s="110"/>
      <c r="D163" s="86"/>
      <c r="E163" s="88"/>
    </row>
    <row r="164" spans="3:5" s="60" customFormat="1" ht="12.75">
      <c r="C164" s="110"/>
      <c r="D164" s="86"/>
      <c r="E164" s="8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0" defaultRowHeight="15" zeroHeight="1"/>
  <cols>
    <col min="1" max="1" width="23.85546875" customWidth="1"/>
    <col min="2" max="2" width="26.7109375" style="116" customWidth="1"/>
    <col min="3" max="3" width="21.85546875" customWidth="1"/>
    <col min="4" max="4" width="19.5703125" customWidth="1"/>
    <col min="5" max="9" width="24.140625" customWidth="1"/>
    <col min="10" max="10" width="20.7109375" customWidth="1"/>
    <col min="11" max="11" width="22.42578125" style="38" customWidth="1"/>
    <col min="12" max="12" width="9.140625" customWidth="1"/>
    <col min="13" max="13" width="121.85546875" bestFit="1" customWidth="1"/>
    <col min="14" max="16384" width="9.140625" hidden="1"/>
  </cols>
  <sheetData>
    <row r="1" spans="1:13" ht="19.5" thickBot="1">
      <c r="A1" s="50" t="s">
        <v>297</v>
      </c>
      <c r="B1" s="113"/>
    </row>
    <row r="2" spans="1:13" ht="45.75" thickBot="1">
      <c r="A2" s="23" t="s">
        <v>69</v>
      </c>
      <c r="B2" s="114" t="s">
        <v>301</v>
      </c>
      <c r="C2" s="23" t="s">
        <v>298</v>
      </c>
      <c r="D2" s="23" t="s">
        <v>89</v>
      </c>
      <c r="E2" s="36" t="s">
        <v>90</v>
      </c>
      <c r="F2" s="119" t="s">
        <v>303</v>
      </c>
      <c r="G2" s="40" t="s">
        <v>304</v>
      </c>
      <c r="H2" s="40" t="s">
        <v>302</v>
      </c>
      <c r="I2" s="41" t="s">
        <v>102</v>
      </c>
      <c r="J2" s="36" t="s">
        <v>95</v>
      </c>
      <c r="K2" s="39" t="s">
        <v>100</v>
      </c>
    </row>
    <row r="3" spans="1:13">
      <c r="A3" s="23" t="s">
        <v>17</v>
      </c>
      <c r="B3" s="114">
        <f>'4. Average Yield ALL SSA'!T30</f>
        <v>24905064.5</v>
      </c>
      <c r="C3" s="23">
        <v>1325</v>
      </c>
      <c r="D3" s="34">
        <v>2.16</v>
      </c>
      <c r="E3" s="35">
        <f t="shared" ref="E3:E8" si="0">C3*(1+D3)</f>
        <v>4187</v>
      </c>
      <c r="F3" s="120">
        <f>'4. Average Yield ALL SSA'!T13*1000</f>
        <v>1275</v>
      </c>
      <c r="G3" s="118">
        <f>'4. Average Yield ALL SSA'!T31*1000</f>
        <v>1376.2484734781556</v>
      </c>
      <c r="H3" s="46">
        <f t="shared" ref="H3:H8" si="1">(E3-G3)/G3</f>
        <v>2.0423285334648242</v>
      </c>
      <c r="I3" s="47">
        <f t="shared" ref="I3:I8" si="2">B3*(1+D3)</f>
        <v>78700003.820000008</v>
      </c>
      <c r="J3" s="37">
        <f>[3]SSA_EachProduct!C13</f>
        <v>3722868137.8333335</v>
      </c>
      <c r="K3" s="38">
        <f>[3]SSA_EachProduct!F13</f>
        <v>1.2687932967362148</v>
      </c>
    </row>
    <row r="4" spans="1:13">
      <c r="A4" s="23" t="s">
        <v>91</v>
      </c>
      <c r="B4" s="114">
        <f>'4. Average Yield ALL SSA'!X30</f>
        <v>8541080</v>
      </c>
      <c r="C4" s="23">
        <v>1586</v>
      </c>
      <c r="D4" s="34">
        <v>1.97</v>
      </c>
      <c r="E4" s="35">
        <f t="shared" si="0"/>
        <v>4710.4199999999992</v>
      </c>
      <c r="F4" s="120">
        <f>'4. Average Yield ALL SSA'!X13*1000</f>
        <v>1731</v>
      </c>
      <c r="G4" s="45">
        <f>'4. Average Yield ALL SSA'!X31*1000</f>
        <v>1741.511524303718</v>
      </c>
      <c r="H4" s="42">
        <f t="shared" si="1"/>
        <v>1.7047883027264459</v>
      </c>
      <c r="I4" s="43">
        <f t="shared" si="2"/>
        <v>25367007.599999998</v>
      </c>
      <c r="J4" s="37">
        <f>[3]SSA_EachProduct!C15</f>
        <v>2798188611.2500005</v>
      </c>
      <c r="K4" s="38">
        <f>[3]SSA_EachProduct!F15</f>
        <v>1.0260540985192383</v>
      </c>
    </row>
    <row r="5" spans="1:13">
      <c r="A5" s="23" t="s">
        <v>22</v>
      </c>
      <c r="B5" s="114">
        <f>'4. Average Yield ALL SSA'!Y30</f>
        <v>27116236.75</v>
      </c>
      <c r="C5" s="23">
        <v>1005</v>
      </c>
      <c r="D5" s="34">
        <v>3.26</v>
      </c>
      <c r="E5" s="35">
        <f t="shared" si="0"/>
        <v>4281.3</v>
      </c>
      <c r="F5" s="120">
        <f>'4. Average Yield ALL SSA'!Y13*1000</f>
        <v>837</v>
      </c>
      <c r="G5" s="45">
        <f>'4. Average Yield ALL SSA'!Y31*1000</f>
        <v>894.95563944727701</v>
      </c>
      <c r="H5" s="42">
        <f t="shared" si="1"/>
        <v>3.7838125280087884</v>
      </c>
      <c r="I5" s="43">
        <f t="shared" si="2"/>
        <v>115515168.55499999</v>
      </c>
      <c r="J5" s="37">
        <f>[3]SSA_EachProduct!C16</f>
        <v>2586866517.73</v>
      </c>
      <c r="K5" s="38">
        <f>[3]SSA_EachProduct!F16</f>
        <v>1.5773519746997555</v>
      </c>
    </row>
    <row r="6" spans="1:13">
      <c r="A6" s="23" t="s">
        <v>18</v>
      </c>
      <c r="B6" s="114">
        <f>'4. Average Yield ALL SSA'!U30</f>
        <v>21165814.75</v>
      </c>
      <c r="C6" s="23">
        <v>692</v>
      </c>
      <c r="D6" s="34">
        <v>3.35</v>
      </c>
      <c r="E6" s="35">
        <f t="shared" si="0"/>
        <v>3010.2</v>
      </c>
      <c r="F6" s="120">
        <f>'4. Average Yield ALL SSA'!U13*1000</f>
        <v>817</v>
      </c>
      <c r="G6" s="45">
        <f>'4. Average Yield ALL SSA'!U31*1000</f>
        <v>843.21191793479159</v>
      </c>
      <c r="H6" s="42">
        <f t="shared" si="1"/>
        <v>2.5699210791192693</v>
      </c>
      <c r="I6" s="43">
        <f t="shared" si="2"/>
        <v>92071294.162499994</v>
      </c>
      <c r="J6" s="37">
        <f>[3]SSA_EachProduct!C17</f>
        <v>2565051660.2433343</v>
      </c>
      <c r="K6" s="38">
        <f>[3]SSA_EachProduct!F17</f>
        <v>1.2849752214027987</v>
      </c>
    </row>
    <row r="7" spans="1:13">
      <c r="A7" s="23" t="s">
        <v>24</v>
      </c>
      <c r="B7" s="114">
        <f>'4. Average Yield ALL SSA'!AA30</f>
        <v>2128734.25</v>
      </c>
      <c r="C7" s="23">
        <v>1740</v>
      </c>
      <c r="D7" s="34">
        <v>2.2999999999999998</v>
      </c>
      <c r="E7" s="35">
        <f t="shared" si="0"/>
        <v>5742</v>
      </c>
      <c r="F7" s="120">
        <f>'4. Average Yield ALL SSA'!AA13*1000</f>
        <v>1707</v>
      </c>
      <c r="G7" s="45">
        <f>'4. Average Yield ALL SSA'!AA31*1000</f>
        <v>1857.8761064233358</v>
      </c>
      <c r="H7" s="42">
        <f t="shared" si="1"/>
        <v>2.0906258927319596</v>
      </c>
      <c r="I7" s="43">
        <f t="shared" si="2"/>
        <v>7024823.0249999994</v>
      </c>
      <c r="J7" s="37">
        <f>[3]SSA_EachProduct!C45</f>
        <v>596826545.16666663</v>
      </c>
      <c r="K7" s="38">
        <f>[3]SSA_EachProduct!F45</f>
        <v>1.9396161837918646</v>
      </c>
    </row>
    <row r="8" spans="1:13">
      <c r="A8" s="23" t="s">
        <v>12</v>
      </c>
      <c r="B8" s="114">
        <f>'4. Average Yield ALL SSA'!O30</f>
        <v>11962396</v>
      </c>
      <c r="C8" s="23">
        <v>8275</v>
      </c>
      <c r="D8" s="34">
        <v>0.64</v>
      </c>
      <c r="E8" s="35">
        <f t="shared" si="0"/>
        <v>13571.000000000002</v>
      </c>
      <c r="F8" s="120">
        <f>'4. Average Yield ALL SSA'!O13*1000</f>
        <v>9463</v>
      </c>
      <c r="G8" s="45">
        <f>'4. Average Yield ALL SSA'!O31*1000</f>
        <v>9793.2635109220591</v>
      </c>
      <c r="H8" s="42">
        <f t="shared" si="1"/>
        <v>0.38574847749831043</v>
      </c>
      <c r="I8" s="43">
        <f t="shared" si="2"/>
        <v>19618329.440000001</v>
      </c>
      <c r="J8" s="37">
        <f>[3]SSA_EachProduct!C8</f>
        <v>7736197512.9533319</v>
      </c>
      <c r="K8" s="38">
        <f>[3]SSA_EachProduct!F8</f>
        <v>0.67378311345719732</v>
      </c>
    </row>
    <row r="9" spans="1:13">
      <c r="A9" s="23" t="s">
        <v>81</v>
      </c>
      <c r="B9" s="114">
        <f>'4. Average Yield ALL SSA'!Z30</f>
        <v>3280615.5</v>
      </c>
      <c r="C9" s="23" t="s">
        <v>103</v>
      </c>
      <c r="D9" s="23" t="s">
        <v>103</v>
      </c>
      <c r="E9" s="23" t="s">
        <v>103</v>
      </c>
      <c r="F9" s="120">
        <f>'4. Average Yield ALL SSA'!Z13*1000</f>
        <v>4295</v>
      </c>
      <c r="G9" s="45">
        <f>'4. Average Yield ALL SSA'!Z31*1000</f>
        <v>4266.2290810977393</v>
      </c>
      <c r="H9" s="45" t="s">
        <v>103</v>
      </c>
      <c r="I9" s="44">
        <f>B9*(1+D10)</f>
        <v>4592861.6999999993</v>
      </c>
      <c r="J9" s="37">
        <f>[3]SSA_EachProduct!C25</f>
        <v>1276878509.8766665</v>
      </c>
      <c r="K9" s="38">
        <f>[3]SSA_EachProduct!F25</f>
        <v>0.82324683651428665</v>
      </c>
      <c r="M9" s="28" t="s">
        <v>101</v>
      </c>
    </row>
    <row r="10" spans="1:13">
      <c r="A10" s="23" t="s">
        <v>92</v>
      </c>
      <c r="B10" s="114">
        <f>'4. Average Yield ALL SSA'!AB30</f>
        <v>4581525.75</v>
      </c>
      <c r="C10" s="23">
        <v>8216</v>
      </c>
      <c r="D10" s="34">
        <v>0.4</v>
      </c>
      <c r="E10" s="35">
        <f>C10*(1+D10)</f>
        <v>11502.4</v>
      </c>
      <c r="F10" s="120">
        <f>'4. Average Yield ALL SSA'!AB13*1000</f>
        <v>10822</v>
      </c>
      <c r="G10" s="45">
        <f>'4. Average Yield ALL SSA'!AB31*1000</f>
        <v>10635.881780212629</v>
      </c>
      <c r="H10" s="51">
        <f>(E10-G10)/G10</f>
        <v>8.1471215804548733E-2</v>
      </c>
      <c r="I10" s="44">
        <f>B10*(1+D10)</f>
        <v>6414136.0499999998</v>
      </c>
      <c r="J10" s="37">
        <f>[3]SSA_EachProduct!C7</f>
        <v>9038578412.460001</v>
      </c>
      <c r="K10" s="38">
        <f>[3]SSA_EachProduct!F7</f>
        <v>0.82324683651428665</v>
      </c>
    </row>
    <row r="11" spans="1:13">
      <c r="A11" s="23" t="s">
        <v>93</v>
      </c>
      <c r="B11" s="114">
        <f>'4. Average Yield ALL SSA'!R30</f>
        <v>9276456.25</v>
      </c>
      <c r="C11" s="23">
        <v>850</v>
      </c>
      <c r="D11" s="34">
        <v>1.92</v>
      </c>
      <c r="E11" s="35">
        <f>C11*(1+D11)</f>
        <v>2482</v>
      </c>
      <c r="F11" s="120">
        <f>'4. Average Yield ALL SSA'!R13*1000</f>
        <v>954</v>
      </c>
      <c r="G11" s="45">
        <f>'4. Average Yield ALL SSA'!R31*1000</f>
        <v>980.31654059706261</v>
      </c>
      <c r="H11" s="42">
        <f>(E11-G11)/G11</f>
        <v>1.5318352768875407</v>
      </c>
      <c r="I11" s="43">
        <f>B11*(1+D11)</f>
        <v>27087252.25</v>
      </c>
      <c r="J11" s="37">
        <f>[3]SSA_EachProduct!C12</f>
        <v>3991067785.2000003</v>
      </c>
      <c r="K11" s="38">
        <f>[3]SSA_EachProduct!F12</f>
        <v>0.62177889603516456</v>
      </c>
    </row>
    <row r="12" spans="1:13">
      <c r="A12" s="23" t="s">
        <v>77</v>
      </c>
      <c r="B12" s="114">
        <f>'4. Average Yield ALL SSA'!N30</f>
        <v>5626714.75</v>
      </c>
      <c r="C12" s="23">
        <v>583</v>
      </c>
      <c r="D12" s="34">
        <v>2.67</v>
      </c>
      <c r="E12" s="35">
        <f>C12*(1+D12)</f>
        <v>2139.61</v>
      </c>
      <c r="F12" s="120">
        <f>'4. Average Yield ALL SSA'!N13*1000</f>
        <v>573</v>
      </c>
      <c r="G12" s="45">
        <f>'4. Average Yield ALL SSA'!N31*1000</f>
        <v>602.95899130127395</v>
      </c>
      <c r="H12" s="42">
        <f>(E12-G12)/G12</f>
        <v>2.5485166169964693</v>
      </c>
      <c r="I12" s="43">
        <f>B12*(1+D12)</f>
        <v>20650043.1325</v>
      </c>
      <c r="J12" s="37">
        <f>[3]SSA_EachProduct!C21</f>
        <v>1342929352.0066669</v>
      </c>
      <c r="K12" s="38">
        <f>[3]SSA_EachProduct!F21</f>
        <v>0.47091323495875326</v>
      </c>
    </row>
    <row r="13" spans="1:13">
      <c r="A13" s="23" t="s">
        <v>106</v>
      </c>
      <c r="B13" s="114" t="s">
        <v>103</v>
      </c>
      <c r="C13" s="23">
        <v>578</v>
      </c>
      <c r="D13" s="34">
        <v>2.2000000000000002</v>
      </c>
      <c r="E13" s="35">
        <f>C13*(1+D13)</f>
        <v>1849.6000000000001</v>
      </c>
      <c r="F13" s="120" t="s">
        <v>103</v>
      </c>
      <c r="G13" s="45" t="s">
        <v>103</v>
      </c>
      <c r="H13" s="45" t="s">
        <v>103</v>
      </c>
      <c r="I13" s="43" t="s">
        <v>103</v>
      </c>
      <c r="J13" s="37">
        <f>[3]SSA_EachProduct!C62</f>
        <v>203361504.93333331</v>
      </c>
      <c r="K13" s="38">
        <f>[3]SSA_EachProduct!F62</f>
        <v>0.47091323495875326</v>
      </c>
    </row>
    <row r="14" spans="1:13">
      <c r="A14" s="33" t="s">
        <v>96</v>
      </c>
      <c r="B14" s="114">
        <f>'4. Average Yield ALL SSA'!P30</f>
        <v>397268.25</v>
      </c>
      <c r="C14" s="23" t="s">
        <v>103</v>
      </c>
      <c r="D14" s="23" t="s">
        <v>103</v>
      </c>
      <c r="E14" s="23" t="s">
        <v>103</v>
      </c>
      <c r="F14" s="120">
        <f>'4. Average Yield ALL SSA'!P13*1000</f>
        <v>757</v>
      </c>
      <c r="G14" s="45">
        <f>'4. Average Yield ALL SSA'!P31*1000</f>
        <v>836.73814859355116</v>
      </c>
      <c r="H14" s="45" t="s">
        <v>103</v>
      </c>
      <c r="I14" s="44">
        <f>B14*(1+D13)</f>
        <v>1271258.4000000001</v>
      </c>
      <c r="J14" s="37">
        <f>[3]SSA_EachProduct!C73</f>
        <v>108167989.89999999</v>
      </c>
      <c r="K14" s="38">
        <f>[3]SSA_EachProduct!F73</f>
        <v>1.3085625403810739</v>
      </c>
    </row>
    <row r="15" spans="1:13">
      <c r="A15" s="33" t="s">
        <v>97</v>
      </c>
      <c r="B15" s="114">
        <f>'4. Average Yield ALL SSA'!Q30</f>
        <v>10778969.75</v>
      </c>
      <c r="C15" s="23" t="s">
        <v>103</v>
      </c>
      <c r="D15" s="23" t="s">
        <v>103</v>
      </c>
      <c r="E15" s="23" t="s">
        <v>103</v>
      </c>
      <c r="F15" s="120" t="s">
        <v>103</v>
      </c>
      <c r="G15" s="45">
        <f>'4. Average Yield ALL SSA'!Q31*1000</f>
        <v>448.12439055226031</v>
      </c>
      <c r="H15" s="45" t="s">
        <v>103</v>
      </c>
      <c r="I15" s="44">
        <f>B15*(1+D13)</f>
        <v>34492703.200000003</v>
      </c>
      <c r="J15" s="37">
        <f>[3]SSA_EachProduct!C27</f>
        <v>1224351114.1400001</v>
      </c>
      <c r="K15" s="38">
        <f>[3]SSA_EachProduct!F27</f>
        <v>0.47091323495875326</v>
      </c>
    </row>
    <row r="16" spans="1:13">
      <c r="A16" s="33" t="s">
        <v>98</v>
      </c>
      <c r="B16" s="114">
        <f>'4. Average Yield ALL SSA'!V30</f>
        <v>506672.25</v>
      </c>
      <c r="C16" s="23" t="s">
        <v>103</v>
      </c>
      <c r="D16" s="23" t="s">
        <v>103</v>
      </c>
      <c r="E16" s="23" t="s">
        <v>103</v>
      </c>
      <c r="F16" s="120">
        <f>'4. Average Yield ALL SSA'!V13*1000</f>
        <v>606</v>
      </c>
      <c r="G16" s="45">
        <f>'4. Average Yield ALL SSA'!V31*1000</f>
        <v>727.1692894173699</v>
      </c>
      <c r="H16" s="45" t="s">
        <v>103</v>
      </c>
      <c r="I16" s="44">
        <f>B16*(1+D13)</f>
        <v>1621351.2000000002</v>
      </c>
      <c r="J16" s="37">
        <f>[3]SSA_EachProduct!C70</f>
        <v>144571052.47999999</v>
      </c>
      <c r="K16" s="38">
        <f>[3]SSA_EachProduct!F70</f>
        <v>0.92514571720354333</v>
      </c>
    </row>
    <row r="17" spans="1:11">
      <c r="A17" s="33" t="s">
        <v>99</v>
      </c>
      <c r="B17" s="114">
        <f>'4. Average Yield ALL SSA'!S30</f>
        <v>101636.5</v>
      </c>
      <c r="C17" s="23" t="s">
        <v>103</v>
      </c>
      <c r="D17" s="23" t="s">
        <v>103</v>
      </c>
      <c r="E17" s="23" t="s">
        <v>103</v>
      </c>
      <c r="F17" s="120">
        <f>'4. Average Yield ALL SSA'!S13*1000</f>
        <v>660</v>
      </c>
      <c r="G17" s="45">
        <f>'4. Average Yield ALL SSA'!S31*1000</f>
        <v>765.98466102236898</v>
      </c>
      <c r="H17" s="45" t="s">
        <v>103</v>
      </c>
      <c r="I17" s="44">
        <f>B17*(1+D13)</f>
        <v>325236.80000000005</v>
      </c>
      <c r="J17" s="37">
        <f>[3]SSA_EachProduct!C107</f>
        <v>17534526.240000002</v>
      </c>
      <c r="K17" s="38">
        <f>[3]SSA_EachProduct!F107</f>
        <v>0.47091323495875326</v>
      </c>
    </row>
    <row r="18" spans="1:11">
      <c r="A18" s="23" t="s">
        <v>94</v>
      </c>
      <c r="B18" s="114">
        <f>'4. Average Yield ALL SSA'!M30</f>
        <v>1410672</v>
      </c>
      <c r="C18" s="23">
        <v>5624</v>
      </c>
      <c r="D18" s="34">
        <v>0.28000000000000003</v>
      </c>
      <c r="E18" s="35">
        <f>C18*(1+D18)</f>
        <v>7198.72</v>
      </c>
      <c r="F18" s="120">
        <f>'4. Average Yield ALL SSA'!M13*1000</f>
        <v>6735</v>
      </c>
      <c r="G18" s="45">
        <f>'4. Average Yield ALL SSA'!M31*1000</f>
        <v>7029.1378860571422</v>
      </c>
      <c r="H18" s="51">
        <f>(E18-G18)/G18</f>
        <v>2.4125592169594194E-2</v>
      </c>
      <c r="I18" s="44">
        <f>B18*(1+D18)</f>
        <v>1805660.1600000001</v>
      </c>
      <c r="J18" s="37">
        <f>[3]SSA_EachProduct!C26</f>
        <v>1248202276.8300002</v>
      </c>
      <c r="K18" s="38">
        <f>[3]SSA_EachProduct!F26</f>
        <v>0.96746964824982051</v>
      </c>
    </row>
    <row r="19" spans="1:11" ht="15.75" thickBot="1">
      <c r="A19" s="33" t="s">
        <v>20</v>
      </c>
      <c r="B19" s="115">
        <f>'4. Average Yield ALL SSA'!W30</f>
        <v>4312932.25</v>
      </c>
      <c r="C19" s="23" t="s">
        <v>103</v>
      </c>
      <c r="D19" s="23" t="s">
        <v>103</v>
      </c>
      <c r="E19" s="23" t="s">
        <v>103</v>
      </c>
      <c r="F19" s="121">
        <f>'4. Average Yield ALL SSA'!W13*1000</f>
        <v>5524</v>
      </c>
      <c r="G19" s="125">
        <f>'4. Average Yield ALL SSA'!W31*1000</f>
        <v>5636.4590470902949</v>
      </c>
      <c r="H19" s="48" t="s">
        <v>103</v>
      </c>
      <c r="I19" s="49">
        <f>B19*(1+D20)</f>
        <v>4312932.25</v>
      </c>
      <c r="J19" s="37">
        <f>[3]SSA_EachProduct!C10</f>
        <v>5129561339.8666668</v>
      </c>
      <c r="K19" s="38">
        <f>[3]SSA_EachProduct!F10</f>
        <v>0.96746964824982051</v>
      </c>
    </row>
    <row r="20" spans="1:11"/>
    <row r="21" spans="1:11" s="52" customFormat="1" ht="114.75" customHeight="1">
      <c r="B21" s="117"/>
      <c r="G21" s="53" t="s">
        <v>105</v>
      </c>
      <c r="I21" s="54" t="s">
        <v>104</v>
      </c>
      <c r="K21" s="5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E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36.42578125" customWidth="1"/>
    <col min="2" max="2" width="12" customWidth="1"/>
    <col min="3" max="3" width="7.140625" customWidth="1"/>
    <col min="4" max="4" width="7.5703125" customWidth="1"/>
    <col min="5" max="5" width="8.140625" bestFit="1" customWidth="1"/>
    <col min="6" max="6" width="7.28515625" bestFit="1" customWidth="1"/>
    <col min="7" max="7" width="12.42578125" bestFit="1" customWidth="1"/>
    <col min="8" max="8" width="12.140625" bestFit="1" customWidth="1"/>
    <col min="9" max="9" width="13.42578125" bestFit="1" customWidth="1"/>
    <col min="10" max="10" width="7.140625" bestFit="1" customWidth="1"/>
    <col min="11" max="11" width="5.5703125" bestFit="1" customWidth="1"/>
    <col min="12" max="12" width="6.5703125" bestFit="1" customWidth="1"/>
    <col min="13" max="13" width="8.140625" bestFit="1" customWidth="1"/>
    <col min="14" max="14" width="7.28515625" bestFit="1" customWidth="1"/>
    <col min="15" max="15" width="12.28515625" bestFit="1" customWidth="1"/>
    <col min="16" max="16" width="12" bestFit="1" customWidth="1"/>
    <col min="17" max="17" width="13.42578125" bestFit="1" customWidth="1"/>
    <col min="18" max="18" width="7.140625" bestFit="1" customWidth="1"/>
    <col min="19" max="19" width="6.140625" bestFit="1" customWidth="1"/>
    <col min="20" max="20" width="5.85546875" bestFit="1" customWidth="1"/>
    <col min="21" max="21" width="8.140625" bestFit="1" customWidth="1"/>
    <col min="22" max="22" width="7.28515625" bestFit="1" customWidth="1"/>
    <col min="23" max="23" width="12.42578125" bestFit="1" customWidth="1"/>
    <col min="24" max="24" width="8.28515625" bestFit="1" customWidth="1"/>
    <col min="25" max="25" width="13.42578125" bestFit="1" customWidth="1"/>
    <col min="26" max="26" width="9" bestFit="1" customWidth="1"/>
    <col min="27" max="27" width="7.140625" bestFit="1" customWidth="1"/>
    <col min="28" max="28" width="5.85546875" bestFit="1" customWidth="1"/>
    <col min="29" max="29" width="8.140625" bestFit="1" customWidth="1"/>
    <col min="30" max="30" width="7.28515625" bestFit="1" customWidth="1"/>
    <col min="31" max="31" width="12.42578125" bestFit="1" customWidth="1"/>
    <col min="32" max="32" width="8.28515625" bestFit="1" customWidth="1"/>
    <col min="33" max="33" width="13.42578125" bestFit="1" customWidth="1"/>
    <col min="34" max="34" width="8.28515625" bestFit="1" customWidth="1"/>
    <col min="35" max="35" width="5.5703125" bestFit="1" customWidth="1"/>
    <col min="36" max="36" width="5.85546875" bestFit="1" customWidth="1"/>
    <col min="37" max="37" width="8.28515625" bestFit="1" customWidth="1"/>
    <col min="38" max="38" width="7.28515625" bestFit="1" customWidth="1"/>
    <col min="39" max="39" width="12.42578125" bestFit="1" customWidth="1"/>
    <col min="40" max="40" width="8.28515625" bestFit="1" customWidth="1"/>
    <col min="41" max="41" width="13.42578125" bestFit="1" customWidth="1"/>
    <col min="42" max="42" width="9.140625" bestFit="1" customWidth="1"/>
    <col min="43" max="43" width="6.140625" bestFit="1" customWidth="1"/>
    <col min="44" max="44" width="7.28515625" bestFit="1" customWidth="1"/>
    <col min="45" max="45" width="12.140625" bestFit="1" customWidth="1"/>
    <col min="46" max="46" width="7.140625" bestFit="1" customWidth="1"/>
    <col min="47" max="47" width="12.42578125" bestFit="1" customWidth="1"/>
    <col min="48" max="48" width="8.28515625" bestFit="1" customWidth="1"/>
    <col min="49" max="49" width="13.28515625" bestFit="1" customWidth="1"/>
    <col min="50" max="50" width="7.85546875" bestFit="1" customWidth="1"/>
    <col min="51" max="51" width="6.5703125" bestFit="1" customWidth="1"/>
    <col min="52" max="52" width="6" bestFit="1" customWidth="1"/>
    <col min="53" max="53" width="8.140625" bestFit="1" customWidth="1"/>
    <col min="54" max="54" width="7.28515625" bestFit="1" customWidth="1"/>
    <col min="55" max="55" width="12.28515625" bestFit="1" customWidth="1"/>
    <col min="56" max="56" width="8.140625" bestFit="1" customWidth="1"/>
    <col min="57" max="57" width="13.42578125" bestFit="1" customWidth="1"/>
  </cols>
  <sheetData>
    <row r="1" spans="1:57" ht="19.5" thickBot="1">
      <c r="A1" s="50" t="s">
        <v>311</v>
      </c>
      <c r="B1" s="144" t="s">
        <v>312</v>
      </c>
      <c r="C1" s="144"/>
      <c r="D1" s="144"/>
      <c r="E1" s="144"/>
      <c r="F1" s="144"/>
      <c r="G1" s="144"/>
      <c r="H1" s="144"/>
    </row>
    <row r="2" spans="1:57">
      <c r="A2" s="61" t="s">
        <v>313</v>
      </c>
      <c r="B2" s="128" t="s">
        <v>17</v>
      </c>
      <c r="C2" s="129"/>
      <c r="D2" s="129"/>
      <c r="E2" s="129"/>
      <c r="F2" s="129"/>
      <c r="G2" s="129"/>
      <c r="H2" s="129"/>
      <c r="I2" s="130"/>
      <c r="J2" s="128" t="s">
        <v>24</v>
      </c>
      <c r="K2" s="129"/>
      <c r="L2" s="129"/>
      <c r="M2" s="129"/>
      <c r="N2" s="129"/>
      <c r="O2" s="129"/>
      <c r="P2" s="129"/>
      <c r="Q2" s="130"/>
      <c r="R2" s="128" t="s">
        <v>91</v>
      </c>
      <c r="S2" s="129"/>
      <c r="T2" s="129"/>
      <c r="U2" s="129"/>
      <c r="V2" s="129"/>
      <c r="W2" s="129"/>
      <c r="X2" s="129"/>
      <c r="Y2" s="130"/>
      <c r="Z2" s="128" t="s">
        <v>22</v>
      </c>
      <c r="AA2" s="129"/>
      <c r="AB2" s="129"/>
      <c r="AC2" s="129"/>
      <c r="AD2" s="129"/>
      <c r="AE2" s="129"/>
      <c r="AF2" s="129"/>
      <c r="AG2" s="130"/>
      <c r="AH2" s="128" t="s">
        <v>314</v>
      </c>
      <c r="AI2" s="131"/>
      <c r="AJ2" s="129"/>
      <c r="AK2" s="129"/>
      <c r="AL2" s="129"/>
      <c r="AM2" s="129"/>
      <c r="AN2" s="129"/>
      <c r="AO2" s="130"/>
      <c r="AP2" s="128" t="s">
        <v>315</v>
      </c>
      <c r="AQ2" s="129"/>
      <c r="AR2" s="129"/>
      <c r="AS2" s="129"/>
      <c r="AT2" s="129"/>
      <c r="AU2" s="129"/>
      <c r="AV2" s="129"/>
      <c r="AW2" s="130"/>
      <c r="AX2" s="128" t="s">
        <v>12</v>
      </c>
      <c r="AY2" s="129"/>
      <c r="AZ2" s="129"/>
      <c r="BA2" s="129"/>
      <c r="BB2" s="129"/>
      <c r="BC2" s="129"/>
      <c r="BD2" s="129"/>
      <c r="BE2" s="130"/>
    </row>
    <row r="3" spans="1:57">
      <c r="B3" s="132" t="s">
        <v>316</v>
      </c>
      <c r="C3" s="133" t="s">
        <v>317</v>
      </c>
      <c r="D3" s="133" t="s">
        <v>318</v>
      </c>
      <c r="E3" s="133" t="s">
        <v>319</v>
      </c>
      <c r="F3" s="133" t="s">
        <v>320</v>
      </c>
      <c r="G3" s="133" t="s">
        <v>321</v>
      </c>
      <c r="H3" s="133" t="s">
        <v>322</v>
      </c>
      <c r="I3" s="134" t="s">
        <v>323</v>
      </c>
      <c r="J3" s="132" t="s">
        <v>316</v>
      </c>
      <c r="K3" s="133" t="s">
        <v>317</v>
      </c>
      <c r="L3" s="133" t="s">
        <v>318</v>
      </c>
      <c r="M3" s="133" t="s">
        <v>319</v>
      </c>
      <c r="N3" s="133" t="s">
        <v>320</v>
      </c>
      <c r="O3" s="133" t="s">
        <v>321</v>
      </c>
      <c r="P3" s="133" t="s">
        <v>322</v>
      </c>
      <c r="Q3" s="134" t="s">
        <v>323</v>
      </c>
      <c r="R3" s="132" t="s">
        <v>316</v>
      </c>
      <c r="S3" s="133" t="s">
        <v>317</v>
      </c>
      <c r="T3" s="133" t="s">
        <v>318</v>
      </c>
      <c r="U3" s="133" t="s">
        <v>319</v>
      </c>
      <c r="V3" s="133" t="s">
        <v>320</v>
      </c>
      <c r="W3" s="133" t="s">
        <v>321</v>
      </c>
      <c r="X3" s="133" t="s">
        <v>322</v>
      </c>
      <c r="Y3" s="134" t="s">
        <v>323</v>
      </c>
      <c r="Z3" s="132" t="s">
        <v>316</v>
      </c>
      <c r="AA3" s="133" t="s">
        <v>317</v>
      </c>
      <c r="AB3" s="133" t="s">
        <v>318</v>
      </c>
      <c r="AC3" s="133" t="s">
        <v>319</v>
      </c>
      <c r="AD3" s="133" t="s">
        <v>320</v>
      </c>
      <c r="AE3" s="133" t="s">
        <v>321</v>
      </c>
      <c r="AF3" s="133" t="s">
        <v>322</v>
      </c>
      <c r="AG3" s="134" t="s">
        <v>323</v>
      </c>
      <c r="AH3" s="132" t="s">
        <v>316</v>
      </c>
      <c r="AI3" s="133" t="s">
        <v>317</v>
      </c>
      <c r="AJ3" s="133" t="s">
        <v>318</v>
      </c>
      <c r="AK3" s="133" t="s">
        <v>319</v>
      </c>
      <c r="AL3" s="133" t="s">
        <v>320</v>
      </c>
      <c r="AM3" s="133" t="s">
        <v>321</v>
      </c>
      <c r="AN3" s="133" t="s">
        <v>322</v>
      </c>
      <c r="AO3" s="134" t="s">
        <v>323</v>
      </c>
      <c r="AP3" s="132" t="s">
        <v>316</v>
      </c>
      <c r="AQ3" s="133" t="s">
        <v>317</v>
      </c>
      <c r="AR3" s="133" t="s">
        <v>318</v>
      </c>
      <c r="AS3" s="133" t="s">
        <v>319</v>
      </c>
      <c r="AT3" s="133" t="s">
        <v>320</v>
      </c>
      <c r="AU3" s="133" t="s">
        <v>321</v>
      </c>
      <c r="AV3" s="133" t="s">
        <v>322</v>
      </c>
      <c r="AW3" s="134" t="s">
        <v>323</v>
      </c>
      <c r="AX3" s="132" t="s">
        <v>316</v>
      </c>
      <c r="AY3" s="133" t="s">
        <v>317</v>
      </c>
      <c r="AZ3" s="133" t="s">
        <v>318</v>
      </c>
      <c r="BA3" s="133" t="s">
        <v>319</v>
      </c>
      <c r="BB3" s="133" t="s">
        <v>320</v>
      </c>
      <c r="BC3" s="133" t="s">
        <v>321</v>
      </c>
      <c r="BD3" s="133" t="s">
        <v>322</v>
      </c>
      <c r="BE3" s="134" t="s">
        <v>323</v>
      </c>
    </row>
    <row r="4" spans="1:57">
      <c r="A4" s="135" t="s">
        <v>324</v>
      </c>
      <c r="B4" s="132">
        <v>90</v>
      </c>
      <c r="C4" s="133">
        <v>90</v>
      </c>
      <c r="D4" s="133">
        <v>140</v>
      </c>
      <c r="E4" s="133"/>
      <c r="F4" s="133">
        <f>280+120</f>
        <v>400</v>
      </c>
      <c r="G4" s="133"/>
      <c r="H4" s="133">
        <v>500</v>
      </c>
      <c r="I4" s="134">
        <f>575+700+125</f>
        <v>1400</v>
      </c>
      <c r="J4" s="132"/>
      <c r="K4" s="133"/>
      <c r="L4" s="133"/>
      <c r="M4" s="133"/>
      <c r="N4" s="133"/>
      <c r="O4" s="133"/>
      <c r="P4" s="133"/>
      <c r="Q4" s="134"/>
      <c r="R4" s="132"/>
      <c r="S4" s="133"/>
      <c r="T4" s="133"/>
      <c r="U4" s="133"/>
      <c r="V4" s="133"/>
      <c r="W4" s="133"/>
      <c r="X4" s="133"/>
      <c r="Y4" s="134"/>
      <c r="Z4" s="132"/>
      <c r="AA4" s="133"/>
      <c r="AB4" s="133"/>
      <c r="AC4" s="133"/>
      <c r="AD4" s="133">
        <v>81</v>
      </c>
      <c r="AE4" s="133">
        <v>34</v>
      </c>
      <c r="AF4" s="133">
        <f>49+48</f>
        <v>97</v>
      </c>
      <c r="AG4" s="134">
        <f>63+46+44</f>
        <v>153</v>
      </c>
      <c r="AH4" s="132">
        <f>58+54+44</f>
        <v>156</v>
      </c>
      <c r="AI4" s="133"/>
      <c r="AJ4" s="133"/>
      <c r="AK4" s="133"/>
      <c r="AL4" s="133">
        <v>35</v>
      </c>
      <c r="AM4" s="133"/>
      <c r="AN4" s="133"/>
      <c r="AO4" s="134">
        <f>45+39</f>
        <v>84</v>
      </c>
      <c r="AP4" s="132"/>
      <c r="AQ4" s="133"/>
      <c r="AR4" s="133"/>
      <c r="AS4" s="133"/>
      <c r="AT4" s="133"/>
      <c r="AU4" s="133"/>
      <c r="AV4" s="133"/>
      <c r="AW4" s="134"/>
      <c r="AX4" s="132"/>
      <c r="AY4" s="133">
        <v>383</v>
      </c>
      <c r="AZ4" s="133"/>
      <c r="BA4" s="133"/>
      <c r="BB4" s="133">
        <v>491</v>
      </c>
      <c r="BC4" s="133"/>
      <c r="BD4" s="133"/>
      <c r="BE4" s="134">
        <f>482+449+445+349+346</f>
        <v>2071</v>
      </c>
    </row>
    <row r="5" spans="1:57">
      <c r="A5" s="135" t="s">
        <v>325</v>
      </c>
      <c r="B5" s="132">
        <f>125+30</f>
        <v>155</v>
      </c>
      <c r="C5" s="133"/>
      <c r="D5" s="133"/>
      <c r="E5" s="133"/>
      <c r="F5" s="133">
        <f>375+500</f>
        <v>875</v>
      </c>
      <c r="G5" s="133">
        <v>125</v>
      </c>
      <c r="H5" s="133">
        <v>550</v>
      </c>
      <c r="I5" s="134">
        <f>900+475+50</f>
        <v>1425</v>
      </c>
      <c r="J5" s="132"/>
      <c r="K5" s="133"/>
      <c r="L5" s="133"/>
      <c r="M5" s="133"/>
      <c r="N5" s="133"/>
      <c r="O5" s="133"/>
      <c r="P5" s="133"/>
      <c r="Q5" s="134"/>
      <c r="R5" s="132"/>
      <c r="S5" s="133"/>
      <c r="T5" s="133"/>
      <c r="U5" s="133"/>
      <c r="V5" s="133">
        <v>67</v>
      </c>
      <c r="W5" s="133">
        <v>76</v>
      </c>
      <c r="X5" s="133">
        <f>79+63</f>
        <v>142</v>
      </c>
      <c r="Y5" s="134">
        <v>215</v>
      </c>
      <c r="Z5" s="132">
        <v>81</v>
      </c>
      <c r="AA5" s="133"/>
      <c r="AB5" s="133"/>
      <c r="AC5" s="133"/>
      <c r="AD5" s="133">
        <f>150+103</f>
        <v>253</v>
      </c>
      <c r="AE5" s="133"/>
      <c r="AF5" s="133">
        <f>124+97</f>
        <v>221</v>
      </c>
      <c r="AG5" s="134">
        <f>125+123+119</f>
        <v>367</v>
      </c>
      <c r="AH5" s="132">
        <f>51+24</f>
        <v>75</v>
      </c>
      <c r="AI5" s="133"/>
      <c r="AJ5" s="133"/>
      <c r="AK5" s="133">
        <v>19</v>
      </c>
      <c r="AL5" s="133"/>
      <c r="AM5" s="133">
        <v>16</v>
      </c>
      <c r="AN5" s="133">
        <v>15</v>
      </c>
      <c r="AO5" s="134">
        <f>28+20</f>
        <v>48</v>
      </c>
      <c r="AP5" s="132"/>
      <c r="AQ5" s="133"/>
      <c r="AR5" s="133"/>
      <c r="AS5" s="133"/>
      <c r="AT5" s="133"/>
      <c r="AU5" s="133"/>
      <c r="AV5" s="133"/>
      <c r="AW5" s="134"/>
      <c r="AX5" s="132"/>
      <c r="AY5" s="133"/>
      <c r="AZ5" s="133"/>
      <c r="BA5" s="133"/>
      <c r="BB5" s="133"/>
      <c r="BC5" s="133"/>
      <c r="BD5" s="133"/>
      <c r="BE5" s="134"/>
    </row>
    <row r="6" spans="1:57">
      <c r="A6" s="135" t="s">
        <v>326</v>
      </c>
      <c r="B6" s="132"/>
      <c r="C6" s="133">
        <v>40</v>
      </c>
      <c r="D6" s="133">
        <v>10</v>
      </c>
      <c r="E6" s="133"/>
      <c r="F6" s="133">
        <v>125</v>
      </c>
      <c r="G6" s="133">
        <f>125+20</f>
        <v>145</v>
      </c>
      <c r="H6" s="133">
        <v>360</v>
      </c>
      <c r="I6" s="134">
        <f>225+210</f>
        <v>435</v>
      </c>
      <c r="J6" s="132"/>
      <c r="K6" s="133"/>
      <c r="L6" s="133"/>
      <c r="M6" s="133"/>
      <c r="N6" s="133"/>
      <c r="O6" s="133"/>
      <c r="P6" s="133"/>
      <c r="Q6" s="134"/>
      <c r="R6" s="132"/>
      <c r="S6" s="133"/>
      <c r="T6" s="133"/>
      <c r="U6" s="133"/>
      <c r="V6" s="133"/>
      <c r="W6" s="133"/>
      <c r="X6" s="133"/>
      <c r="Y6" s="134"/>
      <c r="Z6" s="132"/>
      <c r="AA6" s="133"/>
      <c r="AB6" s="133"/>
      <c r="AC6" s="133"/>
      <c r="AD6" s="133">
        <v>74</v>
      </c>
      <c r="AE6" s="133">
        <v>65</v>
      </c>
      <c r="AF6" s="133">
        <v>108</v>
      </c>
      <c r="AG6" s="134">
        <f>105+99+96</f>
        <v>300</v>
      </c>
      <c r="AH6" s="132">
        <f>54+49</f>
        <v>103</v>
      </c>
      <c r="AI6" s="133"/>
      <c r="AJ6" s="133"/>
      <c r="AK6" s="133"/>
      <c r="AL6" s="133">
        <f>67+53</f>
        <v>120</v>
      </c>
      <c r="AM6" s="133"/>
      <c r="AN6" s="133">
        <f>75+64</f>
        <v>139</v>
      </c>
      <c r="AO6" s="134">
        <f>73+61</f>
        <v>134</v>
      </c>
      <c r="AP6" s="132"/>
      <c r="AQ6" s="133"/>
      <c r="AR6" s="133"/>
      <c r="AS6" s="133"/>
      <c r="AT6" s="133"/>
      <c r="AU6" s="133"/>
      <c r="AV6" s="133"/>
      <c r="AW6" s="134"/>
      <c r="AX6" s="132"/>
      <c r="AY6" s="133"/>
      <c r="AZ6" s="133"/>
      <c r="BA6" s="133"/>
      <c r="BB6" s="133"/>
      <c r="BC6" s="133"/>
      <c r="BD6" s="133"/>
      <c r="BE6" s="134"/>
    </row>
    <row r="7" spans="1:57">
      <c r="A7" s="135" t="s">
        <v>327</v>
      </c>
      <c r="B7" s="132">
        <v>305</v>
      </c>
      <c r="C7" s="133">
        <v>190</v>
      </c>
      <c r="D7" s="133">
        <v>60</v>
      </c>
      <c r="E7" s="133"/>
      <c r="F7" s="133">
        <v>430</v>
      </c>
      <c r="G7" s="133">
        <v>125</v>
      </c>
      <c r="H7" s="133">
        <v>340</v>
      </c>
      <c r="I7" s="134">
        <f>905+50</f>
        <v>955</v>
      </c>
      <c r="J7" s="132"/>
      <c r="K7" s="133"/>
      <c r="L7" s="133"/>
      <c r="M7" s="133"/>
      <c r="N7" s="133"/>
      <c r="O7" s="133"/>
      <c r="P7" s="133"/>
      <c r="Q7" s="134"/>
      <c r="R7" s="132"/>
      <c r="S7" s="133"/>
      <c r="T7" s="133"/>
      <c r="U7" s="133"/>
      <c r="V7" s="133">
        <f>79+51</f>
        <v>130</v>
      </c>
      <c r="W7" s="133">
        <v>68</v>
      </c>
      <c r="X7" s="133">
        <v>119</v>
      </c>
      <c r="Y7" s="134">
        <f>120+95+88</f>
        <v>303</v>
      </c>
      <c r="Z7" s="132"/>
      <c r="AA7" s="133"/>
      <c r="AB7" s="133"/>
      <c r="AC7" s="133"/>
      <c r="AD7" s="133"/>
      <c r="AE7" s="133"/>
      <c r="AF7" s="133"/>
      <c r="AG7" s="134"/>
      <c r="AH7" s="132">
        <f>24+22</f>
        <v>46</v>
      </c>
      <c r="AI7" s="133"/>
      <c r="AJ7" s="133"/>
      <c r="AK7" s="133"/>
      <c r="AL7" s="133">
        <v>18</v>
      </c>
      <c r="AM7" s="133"/>
      <c r="AN7" s="133"/>
      <c r="AO7" s="134">
        <f>22</f>
        <v>22</v>
      </c>
      <c r="AP7" s="132"/>
      <c r="AQ7" s="133"/>
      <c r="AR7" s="133"/>
      <c r="AS7" s="133"/>
      <c r="AT7" s="133"/>
      <c r="AU7" s="133"/>
      <c r="AV7" s="133"/>
      <c r="AW7" s="134"/>
      <c r="AX7" s="132"/>
      <c r="AY7" s="133">
        <v>362</v>
      </c>
      <c r="AZ7" s="133"/>
      <c r="BA7" s="133"/>
      <c r="BB7" s="133">
        <v>436</v>
      </c>
      <c r="BC7" s="133"/>
      <c r="BD7" s="133"/>
      <c r="BE7" s="134">
        <f>336+288</f>
        <v>624</v>
      </c>
    </row>
    <row r="8" spans="1:57">
      <c r="A8" s="135" t="s">
        <v>328</v>
      </c>
      <c r="B8" s="132"/>
      <c r="C8" s="133"/>
      <c r="D8" s="133"/>
      <c r="E8" s="133"/>
      <c r="F8" s="133"/>
      <c r="G8" s="133"/>
      <c r="H8" s="133"/>
      <c r="I8" s="134"/>
      <c r="J8" s="132"/>
      <c r="K8" s="133"/>
      <c r="L8" s="133">
        <v>142</v>
      </c>
      <c r="M8" s="133"/>
      <c r="N8" s="133">
        <v>120</v>
      </c>
      <c r="O8" s="133"/>
      <c r="P8" s="133"/>
      <c r="Q8" s="134">
        <f>159+146+106</f>
        <v>411</v>
      </c>
      <c r="R8" s="132"/>
      <c r="S8" s="133"/>
      <c r="T8" s="133"/>
      <c r="U8" s="133"/>
      <c r="V8" s="133"/>
      <c r="W8" s="133"/>
      <c r="X8" s="133"/>
      <c r="Y8" s="134"/>
      <c r="Z8" s="132">
        <v>113</v>
      </c>
      <c r="AA8" s="133"/>
      <c r="AB8" s="133"/>
      <c r="AC8" s="133"/>
      <c r="AD8" s="133">
        <f>111+88</f>
        <v>199</v>
      </c>
      <c r="AE8" s="133"/>
      <c r="AF8" s="133">
        <v>81</v>
      </c>
      <c r="AG8" s="134">
        <f>102+64+59</f>
        <v>225</v>
      </c>
      <c r="AH8" s="132"/>
      <c r="AI8" s="133"/>
      <c r="AJ8" s="133"/>
      <c r="AK8" s="133"/>
      <c r="AL8" s="133"/>
      <c r="AM8" s="133"/>
      <c r="AN8" s="133"/>
      <c r="AO8" s="134"/>
      <c r="AP8" s="132">
        <v>73</v>
      </c>
      <c r="AQ8" s="133"/>
      <c r="AR8" s="133">
        <v>76</v>
      </c>
      <c r="AS8" s="133">
        <f>128</f>
        <v>128</v>
      </c>
      <c r="AT8" s="133"/>
      <c r="AU8" s="133">
        <v>65</v>
      </c>
      <c r="AV8" s="133">
        <v>75</v>
      </c>
      <c r="AW8" s="134"/>
      <c r="AX8" s="132"/>
      <c r="AY8" s="133">
        <v>351</v>
      </c>
      <c r="AZ8" s="133"/>
      <c r="BA8" s="133"/>
      <c r="BB8" s="133">
        <v>471</v>
      </c>
      <c r="BC8" s="133"/>
      <c r="BD8" s="133"/>
      <c r="BE8" s="134">
        <f>421+377</f>
        <v>798</v>
      </c>
    </row>
    <row r="9" spans="1:57">
      <c r="A9" s="135"/>
      <c r="B9" s="132"/>
      <c r="C9" s="133"/>
      <c r="D9" s="133"/>
      <c r="E9" s="133"/>
      <c r="F9" s="133"/>
      <c r="G9" s="133"/>
      <c r="H9" s="133"/>
      <c r="I9" s="134"/>
      <c r="J9" s="132"/>
      <c r="K9" s="133"/>
      <c r="L9" s="133"/>
      <c r="M9" s="133"/>
      <c r="N9" s="133"/>
      <c r="O9" s="133"/>
      <c r="P9" s="133"/>
      <c r="Q9" s="134"/>
      <c r="R9" s="132"/>
      <c r="S9" s="133"/>
      <c r="T9" s="133"/>
      <c r="U9" s="133"/>
      <c r="V9" s="133"/>
      <c r="W9" s="133"/>
      <c r="X9" s="133"/>
      <c r="Y9" s="134"/>
      <c r="Z9" s="132"/>
      <c r="AA9" s="133"/>
      <c r="AB9" s="133"/>
      <c r="AC9" s="133"/>
      <c r="AD9" s="133"/>
      <c r="AE9" s="133"/>
      <c r="AF9" s="133"/>
      <c r="AG9" s="134"/>
      <c r="AH9" s="132"/>
      <c r="AI9" s="133"/>
      <c r="AJ9" s="133"/>
      <c r="AK9" s="133"/>
      <c r="AL9" s="133"/>
      <c r="AM9" s="133"/>
      <c r="AN9" s="133"/>
      <c r="AO9" s="134"/>
      <c r="AP9" s="132"/>
      <c r="AQ9" s="133"/>
      <c r="AR9" s="133"/>
      <c r="AS9" s="133"/>
      <c r="AT9" s="133"/>
      <c r="AU9" s="133"/>
      <c r="AV9" s="133"/>
      <c r="AW9" s="134"/>
      <c r="AX9" s="132"/>
      <c r="AY9" s="133"/>
      <c r="AZ9" s="133"/>
      <c r="BA9" s="133"/>
      <c r="BB9" s="133"/>
      <c r="BC9" s="133"/>
      <c r="BD9" s="133"/>
      <c r="BE9" s="134"/>
    </row>
    <row r="10" spans="1:57">
      <c r="B10" s="132"/>
      <c r="C10" s="133"/>
      <c r="D10" s="133"/>
      <c r="E10" s="133"/>
      <c r="F10" s="133"/>
      <c r="G10" s="133"/>
      <c r="H10" s="133"/>
      <c r="I10" s="134"/>
      <c r="J10" s="132"/>
      <c r="K10" s="133"/>
      <c r="L10" s="133"/>
      <c r="M10" s="133"/>
      <c r="N10" s="133"/>
      <c r="O10" s="133"/>
      <c r="P10" s="133"/>
      <c r="Q10" s="134"/>
      <c r="R10" s="132"/>
      <c r="S10" s="133"/>
      <c r="T10" s="133"/>
      <c r="U10" s="133"/>
      <c r="V10" s="133"/>
      <c r="W10" s="133"/>
      <c r="X10" s="133"/>
      <c r="Y10" s="134"/>
      <c r="Z10" s="132"/>
      <c r="AA10" s="133"/>
      <c r="AB10" s="133"/>
      <c r="AC10" s="133"/>
      <c r="AD10" s="133"/>
      <c r="AE10" s="133"/>
      <c r="AF10" s="133"/>
      <c r="AG10" s="134"/>
      <c r="AH10" s="132"/>
      <c r="AI10" s="133"/>
      <c r="AJ10" s="133"/>
      <c r="AK10" s="133"/>
      <c r="AL10" s="133"/>
      <c r="AM10" s="133"/>
      <c r="AN10" s="133"/>
      <c r="AO10" s="134"/>
      <c r="AP10" s="132"/>
      <c r="AQ10" s="133"/>
      <c r="AR10" s="133"/>
      <c r="AS10" s="133"/>
      <c r="AT10" s="133"/>
      <c r="AU10" s="133"/>
      <c r="AV10" s="133"/>
      <c r="AW10" s="134"/>
      <c r="AX10" s="132"/>
      <c r="AY10" s="133"/>
      <c r="AZ10" s="133"/>
      <c r="BA10" s="133"/>
      <c r="BB10" s="133"/>
      <c r="BC10" s="133"/>
      <c r="BD10" s="133"/>
      <c r="BE10" s="134"/>
    </row>
    <row r="11" spans="1:57" s="124" customFormat="1">
      <c r="A11" s="136" t="s">
        <v>329</v>
      </c>
      <c r="B11" s="137">
        <f>IF(ISERROR(AVERAGE(B4:B10))," ",AVERAGE(B4:B10))</f>
        <v>183.33333333333334</v>
      </c>
      <c r="C11" s="138">
        <f t="shared" ref="C11:BE11" si="0">IF(ISERROR(AVERAGE(C4:C10))," ",AVERAGE(C4:C10))</f>
        <v>106.66666666666667</v>
      </c>
      <c r="D11" s="138">
        <f t="shared" si="0"/>
        <v>70</v>
      </c>
      <c r="E11" s="138" t="str">
        <f t="shared" si="0"/>
        <v xml:space="preserve"> </v>
      </c>
      <c r="F11" s="138">
        <f t="shared" si="0"/>
        <v>457.5</v>
      </c>
      <c r="G11" s="138">
        <f t="shared" si="0"/>
        <v>131.66666666666666</v>
      </c>
      <c r="H11" s="138">
        <f t="shared" si="0"/>
        <v>437.5</v>
      </c>
      <c r="I11" s="139">
        <f t="shared" si="0"/>
        <v>1053.75</v>
      </c>
      <c r="J11" s="137" t="str">
        <f t="shared" si="0"/>
        <v xml:space="preserve"> </v>
      </c>
      <c r="K11" s="138" t="str">
        <f t="shared" si="0"/>
        <v xml:space="preserve"> </v>
      </c>
      <c r="L11" s="138">
        <f t="shared" si="0"/>
        <v>142</v>
      </c>
      <c r="M11" s="138" t="str">
        <f t="shared" si="0"/>
        <v xml:space="preserve"> </v>
      </c>
      <c r="N11" s="138">
        <f t="shared" si="0"/>
        <v>120</v>
      </c>
      <c r="O11" s="138" t="str">
        <f t="shared" si="0"/>
        <v xml:space="preserve"> </v>
      </c>
      <c r="P11" s="138" t="str">
        <f t="shared" si="0"/>
        <v xml:space="preserve"> </v>
      </c>
      <c r="Q11" s="139">
        <f t="shared" si="0"/>
        <v>411</v>
      </c>
      <c r="R11" s="137" t="str">
        <f t="shared" si="0"/>
        <v xml:space="preserve"> </v>
      </c>
      <c r="S11" s="138" t="str">
        <f t="shared" si="0"/>
        <v xml:space="preserve"> </v>
      </c>
      <c r="T11" s="138" t="str">
        <f t="shared" si="0"/>
        <v xml:space="preserve"> </v>
      </c>
      <c r="U11" s="138" t="str">
        <f t="shared" si="0"/>
        <v xml:space="preserve"> </v>
      </c>
      <c r="V11" s="138">
        <f t="shared" si="0"/>
        <v>98.5</v>
      </c>
      <c r="W11" s="138">
        <f t="shared" si="0"/>
        <v>72</v>
      </c>
      <c r="X11" s="138">
        <f t="shared" si="0"/>
        <v>130.5</v>
      </c>
      <c r="Y11" s="139">
        <f t="shared" si="0"/>
        <v>259</v>
      </c>
      <c r="Z11" s="137">
        <f t="shared" si="0"/>
        <v>97</v>
      </c>
      <c r="AA11" s="138" t="str">
        <f t="shared" si="0"/>
        <v xml:space="preserve"> </v>
      </c>
      <c r="AB11" s="138" t="str">
        <f t="shared" si="0"/>
        <v xml:space="preserve"> </v>
      </c>
      <c r="AC11" s="138" t="str">
        <f t="shared" si="0"/>
        <v xml:space="preserve"> </v>
      </c>
      <c r="AD11" s="138">
        <f t="shared" si="0"/>
        <v>151.75</v>
      </c>
      <c r="AE11" s="138">
        <f t="shared" si="0"/>
        <v>49.5</v>
      </c>
      <c r="AF11" s="138">
        <f t="shared" si="0"/>
        <v>126.75</v>
      </c>
      <c r="AG11" s="139">
        <f t="shared" si="0"/>
        <v>261.25</v>
      </c>
      <c r="AH11" s="137">
        <f t="shared" si="0"/>
        <v>95</v>
      </c>
      <c r="AI11" s="138" t="str">
        <f t="shared" si="0"/>
        <v xml:space="preserve"> </v>
      </c>
      <c r="AJ11" s="138" t="str">
        <f t="shared" si="0"/>
        <v xml:space="preserve"> </v>
      </c>
      <c r="AK11" s="138">
        <f t="shared" si="0"/>
        <v>19</v>
      </c>
      <c r="AL11" s="138">
        <f t="shared" si="0"/>
        <v>57.666666666666664</v>
      </c>
      <c r="AM11" s="138">
        <f t="shared" si="0"/>
        <v>16</v>
      </c>
      <c r="AN11" s="138">
        <f t="shared" si="0"/>
        <v>77</v>
      </c>
      <c r="AO11" s="139">
        <f t="shared" si="0"/>
        <v>72</v>
      </c>
      <c r="AP11" s="137">
        <f t="shared" si="0"/>
        <v>73</v>
      </c>
      <c r="AQ11" s="138" t="str">
        <f t="shared" si="0"/>
        <v xml:space="preserve"> </v>
      </c>
      <c r="AR11" s="138">
        <f t="shared" si="0"/>
        <v>76</v>
      </c>
      <c r="AS11" s="138">
        <f t="shared" si="0"/>
        <v>128</v>
      </c>
      <c r="AT11" s="138" t="str">
        <f t="shared" si="0"/>
        <v xml:space="preserve"> </v>
      </c>
      <c r="AU11" s="138">
        <f t="shared" si="0"/>
        <v>65</v>
      </c>
      <c r="AV11" s="138">
        <f t="shared" si="0"/>
        <v>75</v>
      </c>
      <c r="AW11" s="139" t="str">
        <f t="shared" si="0"/>
        <v xml:space="preserve"> </v>
      </c>
      <c r="AX11" s="137" t="str">
        <f t="shared" si="0"/>
        <v xml:space="preserve"> </v>
      </c>
      <c r="AY11" s="138">
        <f t="shared" si="0"/>
        <v>365.33333333333331</v>
      </c>
      <c r="AZ11" s="138" t="str">
        <f t="shared" si="0"/>
        <v xml:space="preserve"> </v>
      </c>
      <c r="BA11" s="138" t="str">
        <f t="shared" si="0"/>
        <v xml:space="preserve"> </v>
      </c>
      <c r="BB11" s="138">
        <f t="shared" si="0"/>
        <v>466</v>
      </c>
      <c r="BC11" s="138" t="str">
        <f t="shared" si="0"/>
        <v xml:space="preserve"> </v>
      </c>
      <c r="BD11" s="138" t="str">
        <f t="shared" si="0"/>
        <v xml:space="preserve"> </v>
      </c>
      <c r="BE11" s="139">
        <f t="shared" si="0"/>
        <v>1164.3333333333333</v>
      </c>
    </row>
    <row r="12" spans="1:57" s="133" customFormat="1">
      <c r="A12" s="140" t="s">
        <v>330</v>
      </c>
      <c r="B12" s="132">
        <v>1300</v>
      </c>
      <c r="C12" s="133">
        <v>1300</v>
      </c>
      <c r="D12" s="133">
        <v>1300</v>
      </c>
      <c r="E12" s="133">
        <v>1300</v>
      </c>
      <c r="F12" s="133">
        <v>1300</v>
      </c>
      <c r="G12" s="133">
        <v>1300</v>
      </c>
      <c r="H12" s="133">
        <v>1300</v>
      </c>
      <c r="I12" s="134">
        <v>1300</v>
      </c>
      <c r="J12" s="132">
        <v>1700</v>
      </c>
      <c r="K12" s="133">
        <v>1700</v>
      </c>
      <c r="L12" s="133">
        <v>1700</v>
      </c>
      <c r="M12" s="133">
        <v>1700</v>
      </c>
      <c r="N12" s="133">
        <v>1700</v>
      </c>
      <c r="O12" s="133">
        <v>1700</v>
      </c>
      <c r="P12" s="133">
        <v>1700</v>
      </c>
      <c r="Q12" s="134">
        <v>1700</v>
      </c>
      <c r="R12" s="132">
        <v>1700</v>
      </c>
      <c r="S12" s="133">
        <v>1700</v>
      </c>
      <c r="T12" s="133">
        <v>1700</v>
      </c>
      <c r="U12" s="133">
        <v>1700</v>
      </c>
      <c r="V12" s="133">
        <v>1700</v>
      </c>
      <c r="W12" s="133">
        <v>1700</v>
      </c>
      <c r="X12" s="133">
        <v>1700</v>
      </c>
      <c r="Y12" s="134">
        <v>1700</v>
      </c>
      <c r="Z12" s="132">
        <v>800</v>
      </c>
      <c r="AA12" s="133">
        <v>800</v>
      </c>
      <c r="AB12" s="133">
        <v>800</v>
      </c>
      <c r="AC12" s="133">
        <v>800</v>
      </c>
      <c r="AD12" s="133">
        <v>800</v>
      </c>
      <c r="AE12" s="133">
        <v>800</v>
      </c>
      <c r="AF12" s="133">
        <v>800</v>
      </c>
      <c r="AG12" s="134">
        <v>800</v>
      </c>
      <c r="AH12" s="132">
        <v>400</v>
      </c>
      <c r="AI12" s="133">
        <v>400</v>
      </c>
      <c r="AJ12" s="133">
        <v>400</v>
      </c>
      <c r="AK12" s="133">
        <v>400</v>
      </c>
      <c r="AL12" s="133">
        <v>400</v>
      </c>
      <c r="AM12" s="133">
        <v>400</v>
      </c>
      <c r="AN12" s="133">
        <v>400</v>
      </c>
      <c r="AO12" s="134">
        <v>400</v>
      </c>
      <c r="AP12" s="132">
        <v>400</v>
      </c>
      <c r="AQ12" s="133">
        <v>400</v>
      </c>
      <c r="AR12" s="133">
        <v>400</v>
      </c>
      <c r="AS12" s="133">
        <v>400</v>
      </c>
      <c r="AT12" s="133">
        <v>400</v>
      </c>
      <c r="AU12" s="133">
        <v>400</v>
      </c>
      <c r="AV12" s="133">
        <v>400</v>
      </c>
      <c r="AW12" s="134">
        <v>400</v>
      </c>
      <c r="AX12" s="132">
        <v>9500</v>
      </c>
      <c r="AY12" s="133">
        <v>9500</v>
      </c>
      <c r="AZ12" s="133">
        <v>9500</v>
      </c>
      <c r="BA12" s="133">
        <v>9500</v>
      </c>
      <c r="BB12" s="133">
        <v>9500</v>
      </c>
      <c r="BC12" s="133">
        <v>9500</v>
      </c>
      <c r="BD12" s="133">
        <v>9500</v>
      </c>
      <c r="BE12" s="134">
        <v>9500</v>
      </c>
    </row>
    <row r="13" spans="1:57" ht="15.75" thickBot="1">
      <c r="A13" s="135" t="s">
        <v>331</v>
      </c>
      <c r="B13" s="141">
        <f>IF(ISERROR(B11/B12)," ",B11/B12)</f>
        <v>0.14102564102564102</v>
      </c>
      <c r="C13" s="142">
        <f t="shared" ref="C13:BE13" si="1">IF(ISERROR(C11/C12)," ",C11/C12)</f>
        <v>8.2051282051282051E-2</v>
      </c>
      <c r="D13" s="142">
        <f t="shared" si="1"/>
        <v>5.3846153846153849E-2</v>
      </c>
      <c r="E13" s="142" t="str">
        <f t="shared" si="1"/>
        <v xml:space="preserve"> </v>
      </c>
      <c r="F13" s="142">
        <f t="shared" si="1"/>
        <v>0.35192307692307695</v>
      </c>
      <c r="G13" s="142">
        <f t="shared" si="1"/>
        <v>0.10128205128205127</v>
      </c>
      <c r="H13" s="142">
        <f t="shared" si="1"/>
        <v>0.33653846153846156</v>
      </c>
      <c r="I13" s="143">
        <f t="shared" si="1"/>
        <v>0.81057692307692308</v>
      </c>
      <c r="J13" s="141" t="str">
        <f t="shared" si="1"/>
        <v xml:space="preserve"> </v>
      </c>
      <c r="K13" s="142" t="str">
        <f t="shared" si="1"/>
        <v xml:space="preserve"> </v>
      </c>
      <c r="L13" s="142">
        <f t="shared" si="1"/>
        <v>8.352941176470588E-2</v>
      </c>
      <c r="M13" s="142" t="str">
        <f t="shared" si="1"/>
        <v xml:space="preserve"> </v>
      </c>
      <c r="N13" s="142">
        <f t="shared" si="1"/>
        <v>7.0588235294117646E-2</v>
      </c>
      <c r="O13" s="142" t="str">
        <f t="shared" si="1"/>
        <v xml:space="preserve"> </v>
      </c>
      <c r="P13" s="142" t="str">
        <f t="shared" si="1"/>
        <v xml:space="preserve"> </v>
      </c>
      <c r="Q13" s="143">
        <f t="shared" si="1"/>
        <v>0.24176470588235294</v>
      </c>
      <c r="R13" s="141" t="str">
        <f t="shared" si="1"/>
        <v xml:space="preserve"> </v>
      </c>
      <c r="S13" s="142" t="str">
        <f t="shared" si="1"/>
        <v xml:space="preserve"> </v>
      </c>
      <c r="T13" s="142" t="str">
        <f t="shared" si="1"/>
        <v xml:space="preserve"> </v>
      </c>
      <c r="U13" s="142" t="str">
        <f t="shared" si="1"/>
        <v xml:space="preserve"> </v>
      </c>
      <c r="V13" s="142">
        <f t="shared" si="1"/>
        <v>5.7941176470588232E-2</v>
      </c>
      <c r="W13" s="142">
        <f t="shared" si="1"/>
        <v>4.2352941176470586E-2</v>
      </c>
      <c r="X13" s="142">
        <f t="shared" si="1"/>
        <v>7.6764705882352943E-2</v>
      </c>
      <c r="Y13" s="143">
        <f t="shared" si="1"/>
        <v>0.15235294117647058</v>
      </c>
      <c r="Z13" s="141">
        <f t="shared" si="1"/>
        <v>0.12125</v>
      </c>
      <c r="AA13" s="142" t="str">
        <f t="shared" si="1"/>
        <v xml:space="preserve"> </v>
      </c>
      <c r="AB13" s="142" t="str">
        <f t="shared" si="1"/>
        <v xml:space="preserve"> </v>
      </c>
      <c r="AC13" s="142" t="str">
        <f t="shared" si="1"/>
        <v xml:space="preserve"> </v>
      </c>
      <c r="AD13" s="142">
        <f t="shared" si="1"/>
        <v>0.18968750000000001</v>
      </c>
      <c r="AE13" s="142">
        <f t="shared" si="1"/>
        <v>6.1874999999999999E-2</v>
      </c>
      <c r="AF13" s="142">
        <f t="shared" si="1"/>
        <v>0.15843750000000001</v>
      </c>
      <c r="AG13" s="143">
        <f t="shared" si="1"/>
        <v>0.32656249999999998</v>
      </c>
      <c r="AH13" s="141">
        <f t="shared" si="1"/>
        <v>0.23749999999999999</v>
      </c>
      <c r="AI13" s="142" t="str">
        <f t="shared" si="1"/>
        <v xml:space="preserve"> </v>
      </c>
      <c r="AJ13" s="142" t="str">
        <f t="shared" si="1"/>
        <v xml:space="preserve"> </v>
      </c>
      <c r="AK13" s="142">
        <f t="shared" si="1"/>
        <v>4.7500000000000001E-2</v>
      </c>
      <c r="AL13" s="142">
        <f t="shared" si="1"/>
        <v>0.14416666666666667</v>
      </c>
      <c r="AM13" s="142">
        <f t="shared" si="1"/>
        <v>0.04</v>
      </c>
      <c r="AN13" s="142">
        <f t="shared" si="1"/>
        <v>0.1925</v>
      </c>
      <c r="AO13" s="143">
        <f t="shared" si="1"/>
        <v>0.18</v>
      </c>
      <c r="AP13" s="141">
        <f t="shared" si="1"/>
        <v>0.1825</v>
      </c>
      <c r="AQ13" s="142" t="str">
        <f t="shared" si="1"/>
        <v xml:space="preserve"> </v>
      </c>
      <c r="AR13" s="142">
        <f t="shared" si="1"/>
        <v>0.19</v>
      </c>
      <c r="AS13" s="142">
        <f t="shared" si="1"/>
        <v>0.32</v>
      </c>
      <c r="AT13" s="142" t="str">
        <f t="shared" si="1"/>
        <v xml:space="preserve"> </v>
      </c>
      <c r="AU13" s="142">
        <f t="shared" si="1"/>
        <v>0.16250000000000001</v>
      </c>
      <c r="AV13" s="142">
        <f t="shared" si="1"/>
        <v>0.1875</v>
      </c>
      <c r="AW13" s="143" t="str">
        <f t="shared" si="1"/>
        <v xml:space="preserve"> </v>
      </c>
      <c r="AX13" s="141" t="str">
        <f t="shared" si="1"/>
        <v xml:space="preserve"> </v>
      </c>
      <c r="AY13" s="142">
        <f t="shared" si="1"/>
        <v>3.8456140350877188E-2</v>
      </c>
      <c r="AZ13" s="142" t="str">
        <f t="shared" si="1"/>
        <v xml:space="preserve"> </v>
      </c>
      <c r="BA13" s="142" t="str">
        <f t="shared" si="1"/>
        <v xml:space="preserve"> </v>
      </c>
      <c r="BB13" s="142">
        <f t="shared" si="1"/>
        <v>4.9052631578947369E-2</v>
      </c>
      <c r="BC13" s="142" t="str">
        <f t="shared" si="1"/>
        <v xml:space="preserve"> </v>
      </c>
      <c r="BD13" s="142" t="str">
        <f t="shared" si="1"/>
        <v xml:space="preserve"> </v>
      </c>
      <c r="BE13" s="143">
        <f t="shared" si="1"/>
        <v>0.12256140350877193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Production by country {year}</vt:lpstr>
      <vt:lpstr>2. Crop area by country {year}</vt:lpstr>
      <vt:lpstr>3. Yield = Prod%Area</vt:lpstr>
      <vt:lpstr>4. Average Yield ALL SSA</vt:lpstr>
      <vt:lpstr>5. Food supply per cap {year}</vt:lpstr>
      <vt:lpstr>6. Population {year}</vt:lpstr>
      <vt:lpstr>7. Total Food Supply</vt:lpstr>
      <vt:lpstr>8. Attainable Yield (2005 est.)</vt:lpstr>
      <vt:lpstr>9. Market Demand (2005 est.)</vt:lpstr>
      <vt:lpstr>10. Yield Gap 2008 updates</vt:lpstr>
      <vt:lpstr>11. Biotic-Abiotic Constraints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Password</dc:creator>
  <cp:lastModifiedBy>T</cp:lastModifiedBy>
  <dcterms:created xsi:type="dcterms:W3CDTF">2011-03-28T15:43:21Z</dcterms:created>
  <dcterms:modified xsi:type="dcterms:W3CDTF">2011-05-09T23:57:28Z</dcterms:modified>
</cp:coreProperties>
</file>