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lucmarq\Desktop\"/>
    </mc:Choice>
  </mc:AlternateContent>
  <xr:revisionPtr revIDLastSave="0" documentId="8_{DAE0D040-80C4-4AA4-9AC9-C85D95D9016A}" xr6:coauthVersionLast="47" xr6:coauthVersionMax="47" xr10:uidLastSave="{00000000-0000-0000-0000-000000000000}"/>
  <bookViews>
    <workbookView xWindow="-120" yWindow="-120" windowWidth="38640" windowHeight="21240" xr2:uid="{C4505580-BC6C-664E-9039-2E3821EDA741}"/>
  </bookViews>
  <sheets>
    <sheet name="Poverty Indicators" sheetId="1" r:id="rId1"/>
    <sheet name="Data Sources" sheetId="2" r:id="rId2"/>
    <sheet name="Organization Usag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7" i="2" l="1"/>
  <c r="F26" i="2"/>
  <c r="F25" i="2"/>
  <c r="F24" i="2"/>
  <c r="F23" i="2"/>
  <c r="F22" i="2"/>
  <c r="F21" i="2"/>
  <c r="F20" i="2"/>
  <c r="F19" i="2"/>
  <c r="F18" i="2"/>
  <c r="F17" i="2"/>
  <c r="F16" i="2"/>
  <c r="F15" i="2"/>
  <c r="F14" i="2"/>
  <c r="F13" i="2"/>
  <c r="F12" i="2"/>
  <c r="F11" i="2"/>
  <c r="F10" i="2"/>
  <c r="F9" i="2"/>
  <c r="F8" i="2"/>
  <c r="F7" i="2"/>
  <c r="F6" i="2"/>
  <c r="F5" i="2"/>
  <c r="F4" i="2"/>
  <c r="F3" i="2"/>
  <c r="F2" i="2"/>
  <c r="Y29" i="1"/>
  <c r="Y39" i="1"/>
  <c r="Y38" i="1"/>
  <c r="Y37" i="1"/>
  <c r="Y36" i="1"/>
  <c r="Y35" i="1"/>
  <c r="Y34" i="1"/>
  <c r="Y33" i="1"/>
  <c r="Y32" i="1"/>
  <c r="Y31" i="1"/>
  <c r="Y30" i="1"/>
  <c r="Y28" i="1"/>
  <c r="Y27" i="1"/>
  <c r="Y26" i="1"/>
  <c r="Y25" i="1"/>
  <c r="Y24" i="1"/>
  <c r="Y23" i="1"/>
  <c r="Y22" i="1"/>
  <c r="Y21" i="1"/>
  <c r="Y20" i="1"/>
  <c r="Y19" i="1"/>
  <c r="Y18" i="1"/>
  <c r="Y17" i="1"/>
  <c r="Y16" i="1"/>
  <c r="Y15" i="1"/>
  <c r="Y14" i="1"/>
  <c r="Y13" i="1"/>
  <c r="Y12" i="1"/>
  <c r="Y11" i="1"/>
  <c r="Y10" i="1"/>
  <c r="Y9" i="1"/>
  <c r="Y8" i="1"/>
  <c r="Y7" i="1"/>
  <c r="Y6" i="1"/>
  <c r="Y5" i="1"/>
  <c r="Y4" i="1"/>
</calcChain>
</file>

<file path=xl/sharedStrings.xml><?xml version="1.0" encoding="utf-8"?>
<sst xmlns="http://schemas.openxmlformats.org/spreadsheetml/2006/main" count="2592" uniqueCount="1010">
  <si>
    <t>Background</t>
  </si>
  <si>
    <t>Measurement (Indicators and Indices)</t>
  </si>
  <si>
    <t>Construction (Indicators and Indeces)</t>
  </si>
  <si>
    <t>Indicator Specificity and Frequency</t>
  </si>
  <si>
    <t>Organizations (Use and Purpose)</t>
  </si>
  <si>
    <t>Governments (Use and Purpose)</t>
  </si>
  <si>
    <t>Trade-Offs
(low/medium/high ratings)</t>
  </si>
  <si>
    <t>Components that measure poverty</t>
  </si>
  <si>
    <t>Subpopulation disaggregation</t>
  </si>
  <si>
    <t>Components of poverty proxy</t>
  </si>
  <si>
    <t>Geography</t>
  </si>
  <si>
    <t>Time</t>
  </si>
  <si>
    <t xml:space="preserve">Indicator </t>
  </si>
  <si>
    <t>Brief Description</t>
  </si>
  <si>
    <t xml:space="preserve">Abbreviation </t>
  </si>
  <si>
    <t>Organization</t>
  </si>
  <si>
    <t>Year formed</t>
  </si>
  <si>
    <t>Website</t>
  </si>
  <si>
    <t>GDP/Consumption/Income, Proxy (food, wealth, economic opportunities), Novel Method</t>
  </si>
  <si>
    <t>Multidimensional (Yes/No)</t>
  </si>
  <si>
    <t>By Sex (Yes/No)</t>
  </si>
  <si>
    <t>By Age (Yes/No)</t>
  </si>
  <si>
    <t>Other Dissagregation</t>
  </si>
  <si>
    <t>Access to economic oportunities (Yes/No/NA)</t>
  </si>
  <si>
    <t>Assets (Yes/No/NA)</t>
  </si>
  <si>
    <t>Food security (Yes/No/NA)</t>
  </si>
  <si>
    <t>Methodology Description</t>
  </si>
  <si>
    <t>Uses a threshold? National, global, other, NA</t>
  </si>
  <si>
    <t>Uses a poverty line? Absolute, Relative, Other, NA</t>
  </si>
  <si>
    <t>Count or Depth of Poverty</t>
  </si>
  <si>
    <t>Formula</t>
  </si>
  <si>
    <t>Method of Aggregation (Linear average, Geometric Mean etc)</t>
  </si>
  <si>
    <t>Range of final index (e.g. 0-1 or 1-100)</t>
  </si>
  <si>
    <t>Does higher poverty correlate with a higher or lower score?</t>
  </si>
  <si>
    <t>Notes (mentions any of the other issues we are concerned with?)</t>
  </si>
  <si>
    <t>Data Sources</t>
  </si>
  <si>
    <t>Commentary on data sources</t>
  </si>
  <si>
    <t>Granularity (Global, regional, national, subnational)</t>
  </si>
  <si>
    <t>Estimated for # of countries</t>
  </si>
  <si>
    <t>Cross-country Comparability (Yes/No)</t>
  </si>
  <si>
    <t>Explanation of cross-country comparability</t>
  </si>
  <si>
    <t>Time series comparability (Yes/No)</t>
  </si>
  <si>
    <t>Explanation of time series comparability</t>
  </si>
  <si>
    <t>Earliest year of indicator estimation</t>
  </si>
  <si>
    <t>Frequency of indicator estimation</t>
  </si>
  <si>
    <t>Notes on Frequency</t>
  </si>
  <si>
    <t>Organizations using indicator</t>
  </si>
  <si>
    <t>Why org uses specific indicator</t>
  </si>
  <si>
    <t>Purpose for which org use this measure (tracking progress, accountability, evaluation, allocating resources, etc.)?</t>
  </si>
  <si>
    <t>Governments using indicator</t>
  </si>
  <si>
    <t>Why gov uses specific indicator</t>
  </si>
  <si>
    <t>Purpose for which gov use this measure (tracking progress, accountability, evaluation, allocating resources, etc.)?</t>
  </si>
  <si>
    <t>Ease of calculation</t>
  </si>
  <si>
    <t>Ease of interpretation as a direct poverty rate measure</t>
  </si>
  <si>
    <t>Ease of comparability over time and geography</t>
  </si>
  <si>
    <t>Asset Index</t>
  </si>
  <si>
    <t>AI</t>
  </si>
  <si>
    <t>Weighted average of three categories of assets: household durables, housing quality and human capital.</t>
  </si>
  <si>
    <t>Authors: Sahn and Stifel (2000) and Filmer and Prichett (2001)</t>
  </si>
  <si>
    <t>https://onlinelibrary.wiley.com/doi/full/10.1111/j.0034-6586.2003.00100.x</t>
  </si>
  <si>
    <t>Proxy</t>
  </si>
  <si>
    <t>No</t>
  </si>
  <si>
    <t>Yes</t>
  </si>
  <si>
    <t xml:space="preserve">To construct an index of the household assets requires selecting a set of weights for each asset. That is, we want an index of the form A = y1a1 + ...ykak where A is the asset index, the a1's are the individual assets recorded in the survey, and the y's are the weights, which we must estimate. The assets included in the index can be placed into three categories: household durables, housing quality and human capital. The household durables consist of indicators of ownership of radios, stereos, TVs, sewing machines, stoves, refrigera-tors, bicycles, and motorized transportation (motorcycles and/or cars). The housing quality includes indicator variables for source of drinking water (piped or surfacewater relative to well water), toilet facilities (flush or no facilities relative to pit orlatrine facilities), cooking fuel (gas or electricity), and  household construction material (indicators for quality of floors). We also include the years of education of the household head to account for household’s stock of human capital. The weights are then estimated from factor analyses on assets from each of our datasets. As expected the weights on the indicators of lack of assets (i.e. surface drinking water, no toilet facilities, and  low quality floors) are negative, while the weights on all of the indicators of access to assets are positive. The weights for particular assets are generally of similar magnitude across the surveys. </t>
  </si>
  <si>
    <t>NA</t>
  </si>
  <si>
    <t>Depth of Poverty</t>
  </si>
  <si>
    <t>Ai = Y1ai1 + ...+Ykaik where Ai is the asset index, the aik's are the individual assets recorded in the survey, and the Y's are the weights, which we must estimate.</t>
  </si>
  <si>
    <t>Weighted average</t>
  </si>
  <si>
    <t>[0;1]</t>
  </si>
  <si>
    <t>Lower</t>
  </si>
  <si>
    <t xml:space="preserve">Living Standards Measurement Study (LSMS) and LSMS-type household surveys for Côte d’Ivoire, Ghana, Jamaica, Madagascar, Nepal, Pakistan, Papua New Guinea, Peru, South Africa and Vietnam </t>
  </si>
  <si>
    <t>National</t>
  </si>
  <si>
    <t>Can be used across countries as long as the assets are similarly measured and identified in each country.</t>
  </si>
  <si>
    <t xml:space="preserve">Ghana and Vietnam each have estimates for two different years of survey data in the original publication. Could also calculate index for other years based on published DHS data. </t>
  </si>
  <si>
    <t>+/- Annually</t>
  </si>
  <si>
    <r>
      <rPr>
        <sz val="9"/>
        <color theme="1"/>
        <rFont val="Trebuchet MS"/>
        <family val="2"/>
      </rPr>
      <t xml:space="preserve">Can be calculated yearly with updates to the Deomgraphic and Health Surveys, though not every country has new data this frequently. See </t>
    </r>
    <r>
      <rPr>
        <u/>
        <sz val="9"/>
        <color rgb="FF1155CC"/>
        <rFont val="Trebuchet MS"/>
        <family val="2"/>
      </rPr>
      <t>https://www.dhsprogram.com/topics/wealth-index/Wealth-Index-Construction.cfm</t>
    </r>
  </si>
  <si>
    <t>To compare results using various methods, to construct asset indices match results using per capita expenditures.</t>
  </si>
  <si>
    <t>To predict the degree of congruence in rankings between per capita expenditures and an asset index.</t>
  </si>
  <si>
    <t>Medium</t>
  </si>
  <si>
    <t>Low</t>
  </si>
  <si>
    <t>High</t>
  </si>
  <si>
    <t>Facebook Relative Wealth Index</t>
  </si>
  <si>
    <t xml:space="preserve">Estimates of relative wealth at 2.4km resolution based on DHS surveys and machine learning. </t>
  </si>
  <si>
    <t>RWI</t>
  </si>
  <si>
    <t>Meta Data for Good (Previously Facebook)</t>
  </si>
  <si>
    <t>https://dataforgood.facebook.com/dfg/tools/relative-wealth-index#resources</t>
  </si>
  <si>
    <t>Novel</t>
  </si>
  <si>
    <t>First, the approach relies on "ground truth" measurements of household wealth collected on face to face household surveys coming from 56 LMICs around the world using the Demographic Health Survey (DHS). The DHS provides enough data to construct a standardized indicator on the average asset-based wealth of each village. Then by using spatial markers in the DHS the approach links the wealth indicator with nontraditional digital data including satellite imagery, data from mobile phone networks, topographic maps, and aggregated and deidentifed connectivity data from Facebook. These raw data are processed using deep learning techniques to construct quantitative features at the village level.  Then, these quantitative feature data are used to train a supervised machine-learning model that predicts the relative wealth of every 2.4km grid cells in LMICs that do not necessarily have "ground truth" data available. Finally, the estimates are validades by using different sources of ground truth data (census survey data, and nationally representative household surveys in Togo, Nigeria, and Kenya).</t>
  </si>
  <si>
    <t>Machine learning tecniques so each nontraditional input has different relative weights predicting the relative wealth index. Inputs such as number of mobile devices, number of wifi access points, number of cell towers,  number of android devices, road density (km/km2), or if urban or built up were the most relevant inputs used in the model.</t>
  </si>
  <si>
    <t>Machine learning</t>
  </si>
  <si>
    <t>[-1;1]</t>
  </si>
  <si>
    <t>The relative wealth index provides an estimation dissagregated at 2.4 km grid cell microregion level</t>
  </si>
  <si>
    <t>The first step is to use the DHS for 56 LMIC to train the Algorithm, High-resolution satellite imagery data, mobile phone network data, topographic maps, and connectivity data from Facebook.</t>
  </si>
  <si>
    <t>Subnational</t>
  </si>
  <si>
    <t>The Relative Wealth Index is constructed as a relative index within each country at the time of the survey. The asset/wealth indicator (coming from the DHS survey), the satellite imagery, and other input data are standarized within each country and year, thus it is not possible to compare the Relative Wealth Index across countries or over time.</t>
  </si>
  <si>
    <t>Contingent on DHS survey data release</t>
  </si>
  <si>
    <t>First time calculated</t>
  </si>
  <si>
    <t>Meta: Provides micro-estimates of wealth and poverty for low- and middle-income countries at 2.4 km resolution. CEGA: In the large number of LMICs that have not conducted a recent nationally representative household survey, these micro-estimates create an option for geographic targeting that would otherwise not exist.</t>
  </si>
  <si>
    <t>CEGA: These estimates are provided free for public use to provide the foundation for new insights into the cuases and consequences of economic development and growth and promote responsible policymaking in support of the Sustainable Development Goals.</t>
  </si>
  <si>
    <t>Nigeria, Togo</t>
  </si>
  <si>
    <t xml:space="preserve">Nigeria: Useful for identifying pockets of poverty and potential beneficiaries for the Rapid Response Register for the COVID-19 cash transfer project; Togo: using these estimates to target mobile money transfers to hundreds of thousands of the country's poorest </t>
  </si>
  <si>
    <t>Togo: Reach the poorest of the poor with critical financial assistance</t>
  </si>
  <si>
    <t>IHME estimates of extreme poverty</t>
  </si>
  <si>
    <t>IHME</t>
  </si>
  <si>
    <t>Modeled estimates and projections of extreme poverty for 195 countries based on $1.90/day World Bank counts and additional predictive covariates (GDP per capita, female education, and energy consumption).</t>
  </si>
  <si>
    <t>Institute for Health Metrics and Evaluation</t>
  </si>
  <si>
    <t>http://www.healthdata.org/methods-estimating-past-and-future-extreme-poverty</t>
  </si>
  <si>
    <t>GDP, Proxy</t>
  </si>
  <si>
    <t>The Institute for Health Metrics and Evaluation (IHME) has produced estimates of the extreme poverty counts and rates from 1990 to 2050. Extreme poverty rate (hereafter referred to as poverty rate) is defined as the fraction of the population living at or below $1.90 per day, measured using 2011 purchasing-power parity-adjusted dollars. In order to generate a complete and consistent time-series, we used spatiotemporal Gaussian process regression (ST-GPR), a Bayesian method used in the Global Burden of Disease (GBD) study, to estimate poverty rates in  195 countries from 1980 through 2017 (10). ST-GPR is a three step modeling process. First, a linear mixed effects model was run with a set of predictive covariates (GDP per capita, female education, and energy consumption, see Table #1). Predictions from the first step provide the general trend within the data. In the second step, spatiotemporal patterns were estimated by applying a series of spatiotemporal weights to average the residuals of the first step linear model. These spatiotemporal patterns were then added to the linear prediction to generate spatiotemproal predictions. Finally, the spatiotemporal predictions served as the mean function of a Gaussian process regressions run across time on the data. Estimates from the Gaussian process regressions served as final ST-GPR predictions and generated a complete time-series of estimates from 1990 to 2017 in 195 countries, building from data when available and borrowing strength across time, geography, and covariates’ predictive power when data was not available.</t>
  </si>
  <si>
    <t>Absolute</t>
  </si>
  <si>
    <t>Count</t>
  </si>
  <si>
    <t>NA (See methodology description)</t>
  </si>
  <si>
    <t>Spatialotemporal Gaussian process regression</t>
  </si>
  <si>
    <t>% (0-100)</t>
  </si>
  <si>
    <t>Higher</t>
  </si>
  <si>
    <t>Some indicator specifications (granularity, subpopulations) are unclear since estimates have yet to be published. Forthcoming paper "Tracking global changes in extreme poverty and inequality, 1980-2019."</t>
  </si>
  <si>
    <t>Model uses World Bank World Development Indicators as inputs, which are based on the following data sources: primary household survey data obtained from government statistical agencies and World Bank country departments. Household survey data include the following: Core Welfare Indicator Questionnaire Survey 2010-2014. Expenditure survey/budget survey (ES/BS) 1999-2017. Income survey (IS) 2014-2017. Integrated household survey (IHS), 1992-2018. Labor force survey (LFS), 1999-2016. Living Standards Measurement Study Survey (LSMS), 1998-2017. Priority survey (PS), 1993 -2017. Data for high-income economies are from the Luxembourg Income Study database.</t>
  </si>
  <si>
    <t>Estimates generated for 195 countries</t>
  </si>
  <si>
    <t>IHME extracted poverty rate data from the World Bank World Development Indicators (3). These data include 1,457 country-years of data between 1980 and 2018. In order to generate a complete and consistent time-series, we used spatiotemporal Gaussian process regression (ST-GPR), a Bayesian method used in the Global Burden of Disease (GBD) study, to estimate poverty rates in  195 countries from 1980 through 2017. We forecasted the number of people living in poverty from 2018 through 2050 by estimating the year-over-year change in the poverty rates using an ensemble forecasting model approach (2). Instead of relying on a single model, the ensemble forecasting considers a large set of possible combinations of mixed effects models to generate long-term forecasts.</t>
  </si>
  <si>
    <t>Once</t>
  </si>
  <si>
    <t xml:space="preserve">Estimates for 1980-2017 and projections for 2018-2050 were generated in ~2017. Unclear if methods or estimates have been updated since then. </t>
  </si>
  <si>
    <t xml:space="preserve">The foundation used these estimates because they are more sensitive to economic shocks. Recently they used these to generate a set of contemporary estimates for how the pandemic has interrupted global progress on the SDGs. </t>
  </si>
  <si>
    <t xml:space="preserve">The Foundation uses this indicator to track extreme poverty rates and forecast extreme poverty rates to measure SDG progress. For example, the IHME estimates were used to show that extreme poverty has gone up by 7 percent in just a few months because of COVID-19, ending a 20-year streak of progress. </t>
  </si>
  <si>
    <t>Index of Multiple Deprivation</t>
  </si>
  <si>
    <t>IMD</t>
  </si>
  <si>
    <t>Weighted average of deprivation in seven domains: Income, Employment, Health and Disability, Education Skills and Training, Barriers to Housing and Services, Living Environment, and Crime. Rankings only generated for subnational areas of United Kingdom.</t>
  </si>
  <si>
    <t>English Ministry of Housing, Communities &amp; Local Government</t>
  </si>
  <si>
    <t>https://assets.publishing.service.gov.uk/government/uploads/system/uploads/attachment_data/file/464430/English_Index_of_Multiple_Deprivation_2015_-_Guidance.pdf
https://assets.publishing.service.gov.uk/government/uploads/system/uploads/attachment_data/file/464485/English_Indices_of_Deprivation_2015_-_Technical-Report.pdf</t>
  </si>
  <si>
    <t xml:space="preserve">The overall Index of Multiple Deprivation 2015 describes each Lower-layer Super Output Area by combining information from all seven domains: Income Deprivation, Employment Deprivation, Health Deprivation and Disability, Education Skills and Training Deprivation, Barriers to Housing and Services, Living Environment Deprivation, and Crime. The domains were combined in two stages. First, each domain score was standardised by ranking, and then transformed to an exponential distribution. Then the domains were combined using the explicit domain weights chosen. The overall Lower-layer Super Output Area level Index of Multiple Deprivation score was then ranked and split into deciles. </t>
  </si>
  <si>
    <t>Income Deprivation Domain x domain-weight + Employment Deprivation Domain x domain-weight + Health Deprivation and Disability Domain x domain-weight + Education, Skills and Training Deprivation Domain x domain-weight + Barriers to Housing and Services Domain x domain-weight + Crime Domain x domain-weight + Living Environment Deprivation Domain x domain-weight.</t>
  </si>
  <si>
    <t>[1;32844]</t>
  </si>
  <si>
    <t xml:space="preserve">For the income deprivation domain was sourced from databases held by the Department for Work and Pensions and HM Revenue &amp; Customs.For the employment deprivation domain data was provided by the Department for Work and Pensions, constructed from administrative records.For the education domain, data was supplied by the Department for Education from the National Pupil Database. For the Health Deprivation domain, data was provided by the National Statistics Office, and Health and Social Care Information Centre from the Hospital Episode Statistics database. Crime domain data was provided was made available via the Association of Chief Police Officers and the Home Office. For the Barriers for housing and services domain, Census data, the Family Resources Survey, Annual Population Survey and the Annual Survey of Hours and Earnings. For the Living Environment Deprivation domain, air quality data published by the UK Air Information Resource was used.
</t>
  </si>
  <si>
    <t>Each country in the UK produces its own version of the Index of Multiple Deprivation using similar methodologies. However differences in the indicators used, the time periods covered and the sizes of their small areas mean that it is not possible to make direct comparisons between these indices. The Office for National Statistics provides some guidance on how to make some comparisons across the four countries’ indices.</t>
  </si>
  <si>
    <t>All of the Indices of Deprivation measure relative deprivation at small area level as accurately as possible, but they are not designed to provide ‘backwards’ comparability with previous versions of the Indices. However, because there is a broadly consistent methodology between the Indices of Deprivation 2015 and previous versions, you can compare the rankings as determined at the relevant time point by each of the versions</t>
  </si>
  <si>
    <t>Quadrennially</t>
  </si>
  <si>
    <t xml:space="preserve">UNICEF used Index of Multiple Deprivations in Bulgaria to identify lagging municipalities and guide prioritization. </t>
  </si>
  <si>
    <t>UNICEF's purpose of this indicator is to target anti-poverty initiatives or allocate resources for poverty alleviation/regeneration.</t>
  </si>
  <si>
    <t>Govt of UK, Canada, Australia, India</t>
  </si>
  <si>
    <t>UK: Follows an established methodological framework in broadly defining deprivation to encompass a wide range of an individual’s living conditions.</t>
  </si>
  <si>
    <t xml:space="preserve">UK: Used to compare small areas, identify most deprived areas, explore types of deprivation, and look at changes in relative deprivation. </t>
  </si>
  <si>
    <t>-</t>
  </si>
  <si>
    <t>International Wealth Index</t>
  </si>
  <si>
    <t>IWI</t>
  </si>
  <si>
    <t>The International Wealth Index, or IWI, is a comparable asset-based wealth index that can be used to measure the level of material well-being or standard of living of households in low and middle income countries.</t>
  </si>
  <si>
    <t>Global Data Lab</t>
  </si>
  <si>
    <t xml:space="preserve">https://globaldatalab.org/iwi/ </t>
  </si>
  <si>
    <t>IWI was constructed in the same way as most other asset-based wealth indices, by performing Principal Component Analysis on a database with asset information of households. However, whereas most other wealth indices use data for one country at one point in time, IWI is based on data for 2.1 million households derived from 165 datasets for 97 countries, covering a period of 15 years.</t>
  </si>
  <si>
    <t>𝐼𝑊𝐼=100⋅(∑𝛽𝑛⋅𝑥𝑛+2.318)9.271=25.004+∑𝛽′𝑛⋅𝑥𝑛</t>
  </si>
  <si>
    <t>[0;100]</t>
  </si>
  <si>
    <t>Demographic and Health Surveys, UNICEF MICS surveys, AmericasBarometers, Afro Barometers, World Health Surveys, the Integrated Public Use Microdata Series (IPUMS) of the Minnesota Population Center, the Pan Arabic Project for Family Health (PAPFAM) surveys, with the League of Arab States as major sponsor, the Statistical Information and Monitoring Programme on Child Labor surveys of ILO-IPEC, and the 2004 Chinese Health and Nutrition Survey and some stand-alone surveys</t>
  </si>
  <si>
    <t>IWI differs from other wealth indices in its generality. IWI provides a universal scale that in principle can be used for all households across the globe. Most other wealth indices are made specifically for one country in one year. They can be used to compare the households within that country-year combination, but not for comparing households across time and space.</t>
  </si>
  <si>
    <t>Annually</t>
  </si>
  <si>
    <t>Global Data Lab: Stable and understandable yardstick for comparing the performance of countries with regard to wealth, inequality, and poverty. PAHO: Contribute to the policy dialogue for post-pandemic recovery, which is fundamental to closing gaps in equality and meeting the goals of the 2030 Agenda for Sustainable Development.</t>
  </si>
  <si>
    <t>Global Data Lab: It is particularly valuable in countries that lack reliable data on income and expenditures. PAHO: Contribute to the policy dialogue for post-pandemic recovery, which is fundamental to closing gaps in equality and meeting the goals of the 2030 Agenda for Sustainable Development.</t>
  </si>
  <si>
    <t>India, Ethiopia, US</t>
  </si>
  <si>
    <t xml:space="preserve">India and Ethiopia: Calculated using easy to collect data </t>
  </si>
  <si>
    <t>Lived Poverty Index</t>
  </si>
  <si>
    <t>LPI</t>
  </si>
  <si>
    <t>LPI is the average of a Likert-type scale asking whether respondents had access to food, cooking fuel, clean water, cash income, and medical care</t>
  </si>
  <si>
    <t>Afrobarometer</t>
  </si>
  <si>
    <t>https://afrobarometer.org</t>
  </si>
  <si>
    <t>Rural/Urban</t>
  </si>
  <si>
    <t>Field teams interview respondents using a 0-4 scale asking how frequently they had to go without each dimension in the past year. The sampling frame is all citizens of voting age in the country. Scores are then averaged using a probability weight proportional to population size.</t>
  </si>
  <si>
    <t>Global</t>
  </si>
  <si>
    <t>Both</t>
  </si>
  <si>
    <t>LPI = ∑i=0:n LPIi*wt/∑wt</t>
  </si>
  <si>
    <t>Weighted Average</t>
  </si>
  <si>
    <t>0-4</t>
  </si>
  <si>
    <t>Afrobarometer measures the social political and economic atmosphere in more than 30 countries in Africa. How do we do this? We conduct face-to-face interviews with a randomly selected sample of 1,200 or 2,400 people in each country.</t>
  </si>
  <si>
    <t>Each country is given the same survey, and responses are considered relative to a standard rather than an in-country threshold</t>
  </si>
  <si>
    <t>Afrobarometer has been conducing their survey since 1999</t>
  </si>
  <si>
    <t>~3 years</t>
  </si>
  <si>
    <t>Survey has collected 8 rounds of data in its 22 years of existence</t>
  </si>
  <si>
    <t>Used as a comparison with other methods of poverty estimation to determine progress toward SDG 1</t>
  </si>
  <si>
    <t>Tracking progress/evaluation: Afrobarometer and MIF used the time series to assess progress of individual countries; the G20 report compares changes in the LPI to income-based measures of poverty</t>
  </si>
  <si>
    <t>n/a</t>
  </si>
  <si>
    <t>Machine-learning guided classification of satellite imagery</t>
  </si>
  <si>
    <t>Machine learning estimates of cluster-level expenditures and assets based on nighttime light intensity and DHS/LSMS expenditure/asset measurements.</t>
  </si>
  <si>
    <t>Sustainability and artificial intelligence lab -Stanford University</t>
  </si>
  <si>
    <t>http://sustain.stanford.edu/predicting-poverty</t>
  </si>
  <si>
    <t xml:space="preserve">First, a convolutional neural network model (CNN) is pre-trained with Imagenet – a large dataset with labeled images allowing the model to learn how to classify and identify low level images features required for vision tasks. Then, the CNN is trained to predict the nighttime light intensities – proxy for economic activity, using daytime satellite imagery as input. Here, the model learns to “summarize” the high-dimensional input daytime satellite images as a lower dimensional set of image features that can predict nighttime light intensity. Now, the trained model can extract relevant features by learning nonlinear mapping from each input image to a concise feature vector representation. Finally, by using the LSMS and DHS data sources to construct mean cluster-level values from the surveys of expenditure or assets respectively, and the mentioned image features extracted using daytime satellite imagery data, the CNN is trained ridge regression models that can estimate cluster-level expenditure/assets variables. </t>
  </si>
  <si>
    <t>It involves machine learning techniques, ridge regression models that use daytime satellite imagery as input to predict daily percapita consumption expenditure (LSMS) or asset based indicators (DHS). It does not mentioned the relative weight of each input used to predict poverty outcomes. A ridge regression model looks as the following: Y = XB + e, where Y would be the predicted daily per capita consumption expenditure/asset based indicator, and X a vector of daytime satelllite imagery input.</t>
  </si>
  <si>
    <t>Ridge Regression</t>
  </si>
  <si>
    <t>$ (Estimated daily per capita consumption expenditure)</t>
  </si>
  <si>
    <t>LSMS and DHS</t>
  </si>
  <si>
    <t xml:space="preserve">First, the 5 countries involved in the model estimation (Nigeria, Uganda, Tanzania, Rwanda, and Malawi) used the same underlying sources of data (LSMS) and the model predicted the same final indicator (daily percapita consumption expenditure) which allows us to compare across countries. Secondly, the authors study  the extent to which the model by using data and satellite image features from one country can estimate  consumption in other countries finding common determinants of consumption/asset using imagery meaning that the model can extrapolate estimates in countries where survey data is not available.  </t>
  </si>
  <si>
    <t>It is not possible to have time series comparability because the satellite daytime imagery does not provide the timing when is was capture. The limited availability of high-resolution time series of daytime satellite imagery impades to predict changes in consumption/asset over time at a particular place.</t>
  </si>
  <si>
    <t xml:space="preserve">World Data Lab: Innovative new methods that are more timely and less expensive than other methods. They also provide a more granular look at poverty than other data sources. </t>
  </si>
  <si>
    <t>Colombia, Philipines, Thailand, Nigeria</t>
  </si>
  <si>
    <t>Colombia: Used to fill in data gaps and identify people at risk of being left behind despite an aggregate picture that shows the country making progress overall towards its development goals.</t>
  </si>
  <si>
    <t>Colombia: Quicker data to process.</t>
  </si>
  <si>
    <t>MPI: Global Multidimensional Poverty Index</t>
  </si>
  <si>
    <t>MPI</t>
  </si>
  <si>
    <t xml:space="preserve">The MPI is constructed by multiplying the headcount ratio by the intensity of poverty. Adjusted headcount ratio for individuals deemed deprived in at least 1/3 of ten categories, weighted by intensity of poverty (average number of deprivations). </t>
  </si>
  <si>
    <t>Oxford Poverty and Human Development Initiative; United Nations Development Programme</t>
  </si>
  <si>
    <t xml:space="preserve">https://ophi.org.uk/multidimensional-poverty-index/, https://public.tableau.com/app/profile/ayush8576/viz/databank2021-Copy/GlobalDashboard </t>
  </si>
  <si>
    <t>Rural/Urban, Ethnicity, Caste</t>
  </si>
  <si>
    <r>
      <rPr>
        <sz val="9"/>
        <rFont val="Trebuchet MS"/>
        <family val="2"/>
      </rPr>
      <t xml:space="preserve">The global Multidimensional Poverty Index (MPI) identifies multiple deprivations at the household level in health (i.e. nutrition, child mortality), education (i.e. years of schooling, school attendance) and standard of living (i.e. cooking fuel, sanitation, drinking water, electricity, housing, and assets). Each person is assigned a deprivation score according to his or her household’s deprivations in each of the 10 indicators. The maximum deprivation score is 100 percent, with each dimension equally weight- ed; thus, the maximum deprivation score in each dimension is 33.3 percent or, more accurately, 1/3. The health and education dimensions have two indicators each, so each indicator is weighted as 1/6. The standard of living dimension has six indicators, so each indicator is weighted as 1/18. To identify multidimensionally poor people, the deprivation scores for each indicator are summed to obtain the household deprivation score. A cutoff of 1/3 is used to distinguish between poor and nonpoor people. If the deprivation score is 1/3 or higher, that household (and everyone in it) is considered multi- dimensionally poor. People with a deprivation score of 1/5 or higher but less than 1/3 are vulnerable to multidimensional poverty. People with a deprivation score of 1/2 or higher are in severe multidimensional poverty.  The headcount ratio, H, or incidence of multidimensional poverty is the proportion of multidimensionally poor people in the population: H = q/n where q is the number of people who are multidimensionally poor and n is the total population. The intensity of poverty, A, reflects the average proportion of the weighted component indicators in which multidimensionally poor people are deprived. For multidimensionally poor people only (those with a deprivation score greater than or equal to 33.3 percent), the deprivation scores are summed and divided by the total number of multidimensionally poor people: A = ∑1qsi /q Where si is the deprivation score that the ith multidimensionally poor person experiences.  The deprivation score si of the ith multidimensionally poor person can be expressed as the sum of the weights associated with each indicator j ( j = 1, 2, ..., 10) in which person i is deprived, si = ci1 + ci2 + ... + ci10. 
The MPI value is the product of two measures: the incidence of multidimensional poverty and the intensity of poverty: MPI = H*A 
For a technical note on the methodoloy construction visit </t>
    </r>
    <r>
      <rPr>
        <u/>
        <sz val="9"/>
        <color rgb="FF1155CC"/>
        <rFont val="Trebuchet MS"/>
        <family val="2"/>
      </rPr>
      <t>http://hdr.undp.org/sites/default/files/mpi2021_technical_notes.pdf</t>
    </r>
  </si>
  <si>
    <t>Multistep process which combines a weighted average (A) and a linear aggregation (H)</t>
  </si>
  <si>
    <t>If a person is deprived in a third or more of ten (weighted) indicators, the global MPI identifies them as ‘MPI poor’. The extent – or intensity – of their poverty is also measured through the percentage of deprivations they are experiencing.</t>
  </si>
  <si>
    <t xml:space="preserve">The 2021 global MPI estimations are based on survey data from 109 countries. MICS, DHS, Bolivian national survey that closely follows DHS structure. PAPFAM data (Morocco). </t>
  </si>
  <si>
    <t>It permits comparisons both across countries and world regions, and within countries by ethnic group, urban/rural area, subnational region, and age group, as well as other key household and community characteristics. For each group and for countries as a whole, the composition of MPI by each of the 10 indicators shows how people are poor. Using the United Nations Development Programme (UNDP) classification for developing regions, the MPI 2021 covers 11 (out of 20) countries in the Arab States region; 13 (out of 26) countries in East Asia and the Pacific; 13 (out of 17) countries in Europe and Central Asia; 22 (out of 33) countries in Latin America and the Caribbean; 8 (out of 9) countries in South Asia; and 42 (out of 46) countries in Sub-Saharan Africa.</t>
  </si>
  <si>
    <t xml:space="preserve">The global MPI was developed by OPHI with the UN Development Programme (UNDP) for inclusion in UNDP’s flagship Human Development Report in 2010. It has been published annually by OPHI and in the HDRs ever since. The MPI can be used to study changes in multidimensional poverty patterns over time providing that the data at different points in time and MPI estimates are strictly harmonized. If estimates are not harmonized, readers are advised to carefully interpret the changes over time for a particular country because different indicators could be missing from the surveys. This year, we are releasing changes over time estimates for 80 countries with suitable surveys of which 28 countries have data for three time periods. These estimates are presented in Table 2 of the 2021 MPI publication. This table presents harmonized estimates and it allows for a strict comparison across time within a country. The harmonization process aligns the indicator definitions, meaning that, where necessary, this process re-creates the indicators in the global MPI so that they are using exactly the same information and deprivation cutoffs in both years. For instance, if a survey in one year collects nutrition information from children under 5 years and for women aged 15–49 years and in the other year it collects nutrition information from children under 5 years only, the harmonized computations will only use information from children under 5 in both years, the common denominator, so that any change in the nutrition indicator is due to a change in the nutritional status of children rather than the inclusion of a group of women who may tend to be more (or less) undernourished.  http://hdr.undp.org/en/mpi-2021-faq </t>
  </si>
  <si>
    <t>OECD: The MPI identifies deprivations across health, education, and living standards, and shows the number of people who are multidimensionally poor and the deprivations that they face at the household level. UNDP: Sheds light on disparities in how people experience poverty, revealing vast inequalities among countries and among the poor themselves. FAO: This indicator is used in defining the Prevalence of undernourishment SDG.</t>
  </si>
  <si>
    <t>UNICEF: The 2019 global Multidimensional Poverty Index provides the detailed information policymakers need to more effectively target their policies. OECD: To get a clear way of designing programs that deliberately target the poor. It can help in monitoring and evaluating plans and programs. UNDP: The MPI provides a comprehensive and in-depth picture of global poverty – in all its dimensions – and monitors progress towards Sustainable Development Goal (SDG) 1.</t>
  </si>
  <si>
    <t>India, Namibia, United states</t>
  </si>
  <si>
    <t>India: Recognition of the need to complement money-metric poverty based on consumption with multidimensional measures.</t>
  </si>
  <si>
    <t>Namibia: Utilisation of the MPI as a tool for self-improvement, bringing about reforms in policies and improving last-mile implementation of government schemes. India computes a national MPI through the addition of new indicators, which allows for the freedom to choose dimensions and indicators, based on priorities, local contexts, and data availability.</t>
  </si>
  <si>
    <t>MPI: Headcount of Multidimensional Poverty Index Severe poverty</t>
  </si>
  <si>
    <t>Subset of MPI headcount ratio, defined as deprivation in at least half of ten poverty dimensions.</t>
  </si>
  <si>
    <t>https://ophi.org.uk/multidimensional-poverty-index/, https://public.tableau.com/app/profile/ayush8576/viz/databank2021-Copy/GlobalDashboard</t>
  </si>
  <si>
    <r>
      <rPr>
        <sz val="9"/>
        <rFont val="Trebuchet MS"/>
        <family val="2"/>
      </rPr>
      <t xml:space="preserve">[Note: the headcount of severe poverty is a subset of MPI headcount ratio, defined as deprivation in at least half of ten poverty dimensions.] The global Multidimensional Poverty Index (MPI) identifies multiple deprivations at the household level in health (i.e. nutrition, child mortality), education (i.e. years of schooling, school attendance) and standard of living (i.e. cooking fuel, sanitation, drinking water, electricity, housing, and assets). Each person is assigned a deprivation score according to his or her household’s deprivations in each of the 10 indicators. The maximum deprivation score is 100 percent, with each dimension equally weight- ed; thus, the maximum deprivation score in each dimension is 33.3 percent or, more accurately, 1/3. The health and education dimensions have two indicators each, so each indicator is weighted as 1/6. The standard of living dimension has six indicators, so each indicator is weighted as 1/18. To identify multidimensionally poor people, the deprivation scores for each indicator are summed to obtain the household deprivation score. A cutoff of 1/3 is used to distinguish between poor and nonpoor people. If the deprivation score is 1/3 or higher, that household (and everyone in it) is considered multi- dimensionally poor. People with a deprivation score of 1/5 or higher but less than 1/3 are vulnerable to multidimensional poverty. People with a deprivation score of 1/2 or higher are in severe multidimensional poverty.  The headcount ratio, H, or incidence of multidimensional poverty is the proportion of multidimensionally poor people in the population: H = q/n where q is the number of people who are multidimensionally poor and n is the total population. The intensity of poverty, A, reflects the average proportion of the weighted component indicators in which multidimensionally poor people are deprived. For multidimensionally poor people only (those with a deprivation score greater than or equal to 33.3 percent), the deprivation scores are summed and divided by the total number of multidimensionally poor people: A = ∑1qsi /q Where si is the deprivation score that the ith multidimensionally poor person experiences.  The deprivation score si of the ith multidimensionally poor person can be expressed as the sum of the weights associated with each indicator j ( j = 1, 2, ..., 10) in which person i is deprived, si = ci1 + ci2 + ... + ci10. 
The MPI value is the product of two measures: the incidence of multidimensional poverty and the intensity of poverty: MPI = H*A 
For a technical note on the methodoloy construction visit </t>
    </r>
    <r>
      <rPr>
        <u/>
        <sz val="9"/>
        <color rgb="FF1155CC"/>
        <rFont val="Trebuchet MS"/>
        <family val="2"/>
      </rPr>
      <t>http://hdr.undp.org/sites/default/files/mpi2021_technical_notes.pdf</t>
    </r>
  </si>
  <si>
    <t>Other</t>
  </si>
  <si>
    <t>In the global MPI, a person is identified as multidimensionally poor or MPI poor if they are deprived in
at least one-third of the weighted MPI indicators. In other words, a person is MPI poor if the person’s
weighted deprivation score is equal to or higher than the poverty cutoff of 33.33%. After the poverty
identification step, we aggregate across individuals to obtain the incidence of poverty or headcount ratio
(H) which represents the proportion of poor people. We then compute the intensity of poverty (A),
representing the average number of weighted deprivations experienced by the poor. We then compute the
adjusted poverty headcount ratio (M0) or MPI by combining H and A in a multiplicative form (MPI = H
x A). A headcount ratio is also estimated for two other ranges of poverty cutoffs. The global MPI measure
identifies those who are close to the one-third threshold, that is, individuals are vulnerable to
multidimensional poverty if they are deprived in 20% to 33.33% of weighted indicators. The measure also
specifies a higher poverty cutoff to identify those in severe poverty, meaning those deprived in 50% or
more of the dimensions.</t>
  </si>
  <si>
    <t>Linear aggregation</t>
  </si>
  <si>
    <t>Number of people</t>
  </si>
  <si>
    <t>Used to broadly explain how many people are poor</t>
  </si>
  <si>
    <t>Used to compute the MPI score.</t>
  </si>
  <si>
    <t>India, Namibia</t>
  </si>
  <si>
    <t>India: It draws from the capability approach by including multiple dimensions of poverty across the dimensions of health, education and living standards, and examines the “fundamental objective features” which affect the poor.</t>
  </si>
  <si>
    <t>Namibia: Utilisation of the MPI as a tool for self-improvement, bringing about reforms in policies and improving last-mile implementation of government schemes. India: Computes a national MPI through the addition of new indicators, which allows for the freedom to choose dimensions and indicators, based on priorities, local contexts, and data availability.</t>
  </si>
  <si>
    <t>MPI: Headcount ratio of MPI poverty (%) [Component of MPI]</t>
  </si>
  <si>
    <t xml:space="preserve">Headcount ratio for individuals deemed deprived in at least 1/3 of ten categories. </t>
  </si>
  <si>
    <r>
      <rPr>
        <sz val="9"/>
        <rFont val="Trebuchet MS"/>
        <family val="2"/>
      </rPr>
      <t xml:space="preserve">[Note: the headcount ratio is a component of MPI. MPI = poverty headcount (H) x intensity of poverty (A).] The global Multidimensional Poverty Index (MPI) identifies multiple deprivations at the household level in health (i.e. nutrition, child mortality), education (i.e. years of schooling, school attendance) and standard of living (i.e. cooking fuel, sanitation, drinking water, electricity, housing, and assets). Each person is assigned a deprivation score according to his or her household’s deprivations in each of the 10 indicators. The maximum deprivation score is 100 percent, with each dimension equally weight- ed; thus, the maximum deprivation score in each dimension is 33.3 percent or, more accurately, 1/3. The health and education dimensions have two indicators each, so each indicator is weighted as 1/6. The standard of living dimension has six indicators, so each indicator is weighted as 1/18. To identify multidimensionally poor people, the deprivation scores for each indicator are summed to obtain the household deprivation score. A cutoff of 1/3 is used to distinguish between poor and nonpoor people. If the deprivation score is 1/3 or higher, that household (and everyone in it) is considered multi- dimensionally poor. People with a deprivation score of 1/5 or higher but less than 1/3 are vulnerable to multidimensional poverty. People with a deprivation score of 1/2 or higher are in severe multidimensional poverty.  The headcount ratio, H, or incidence of multidimensional poverty is the proportion of multidimensionally poor people in the population: H = q/n where q is the number of people who are multidimensionally poor and n is the total population. The intensity of poverty, A, reflects the average proportion of the weighted component indicators in which multidimensionally poor people are deprived. For multidimensionally poor people only (those with a deprivation score greater than or equal to 33.3 percent), the deprivation scores are summed and divided by the total number of multidimensionally poor people: A = ∑1qsi /q Where si is the deprivation score that the ith multidimensionally poor person experiences.  The deprivation score si of the ith multidimensionally poor person can be expressed as the sum of the weights associated with each indicator j ( j = 1, 2, ..., 10) in which person i is deprived, si = ci1 + ci2 + ... + ci10. 
The MPI value is the product of two measures: the incidence of multidimensional poverty and the intensity of poverty: MPI = H*A 
For a technical note on the methodoloy construction visit </t>
    </r>
    <r>
      <rPr>
        <u/>
        <sz val="9"/>
        <color rgb="FF1155CC"/>
        <rFont val="Trebuchet MS"/>
        <family val="2"/>
      </rPr>
      <t>http://hdr.undp.org/sites/default/files/mpi2021_technical_notes.pdf</t>
    </r>
  </si>
  <si>
    <t>In the global MPI, a person is identified as multidimensionally poor or MPI poor if they are deprived in
at least one-third of the weighted MPI indicators. In other words, a person is MPI poor if the person’s
weighted deprivation score is equal to or higher than the poverty cutoff of 33.33%. After the poverty
identification step, we aggregate across individuals to obtain the incidence of poverty or headcount ratio
(H) which represents the proportion of poor people. We then compute the intensity of poverty (A),
representing the average number of weighted deprivations experienced by the poor. We then compute the
adjusted poverty headcount ratio (M0) or MPI by combining H and A in a multiplicative form (MPI = H
x A).</t>
  </si>
  <si>
    <t>Simple average</t>
  </si>
  <si>
    <t>Used to broadly explain how poor are the poor.</t>
  </si>
  <si>
    <t>India, Namibia, Nigeria</t>
  </si>
  <si>
    <t>Used to broadly explain how many are poor</t>
  </si>
  <si>
    <t>MPI: Intensity of Poverty (%) [Component of MPI]</t>
  </si>
  <si>
    <t>Average number of weighted deprivations experienced by the poor.</t>
  </si>
  <si>
    <r>
      <rPr>
        <sz val="9"/>
        <rFont val="Trebuchet MS"/>
        <family val="2"/>
      </rPr>
      <t xml:space="preserve">[Note: the intensity of poverty is a component of MPI. MPI = poverty headcount (H) x intensity of poverty (A).] The global Multidimensional Poverty Index (MPI) identifies multiple deprivations at the household level in health (i.e. nutrition, child mortality), education (i.e. years of schooling, school attendance) and standard of living (i.e. cooking fuel, sanitation, drinking water, electricity, housing, and assets). Each person is assigned a deprivation score according to his or her household’s deprivations in each of the 10 indicators. The maximum deprivation score is 100 percent, with each dimension equally weight- ed; thus, the maximum deprivation score in each dimension is 33.3 percent or, more accurately, 1/3. The health and education dimensions have two indicators each, so each indicator is weighted as 1/6. The standard of living dimension has six indicators, so each indicator is weighted as 1/18. To identify multidimensionally poor people, the deprivation scores for each indicator are summed to obtain the household deprivation score. A cutoff of 1/3 is used to distinguish between poor and nonpoor people. If the deprivation score is 1/3 or higher, that household (and everyone in it) is considered multi- dimensionally poor. People with a deprivation score of 1/5 or higher but less than 1/3 are vulnerable to multidimensional poverty. People with a deprivation score of 1/2 or higher are in severe multidimensional poverty.  The headcount ratio, H, or incidence of multidimensional poverty is the proportion of multidimensionally poor people in the population: H = q/n where q is the number of people who are multidimensionally poor and n is the total population. The intensity of poverty, A, reflects the average proportion of the weighted component indicators in which multidimensionally poor people are deprived. For multidimensionally poor people only (those with a deprivation score greater than or equal to 33.3 percent), the deprivation scores are summed and divided by the total number of multidimensionally poor people: A = ∑1qsi /q Where si is the deprivation score that the ith multidimensionally poor person experiences.  The deprivation score si of the ith multidimensionally poor person can be expressed as the sum of the weights associated with each indicator j ( j = 1, 2, ..., 10) in which person i is deprived, si = ci1 + ci2 + ... + ci10. 
The MPI value is the product of two measures: the incidence of multidimensional poverty and the intensity of poverty: MPI = H*A 
For a technical note on the methodoloy construction visit </t>
    </r>
    <r>
      <rPr>
        <u/>
        <sz val="9"/>
        <color rgb="FF1155CC"/>
        <rFont val="Trebuchet MS"/>
        <family val="2"/>
      </rPr>
      <t>http://hdr.undp.org/sites/default/files/mpi2021_technical_notes.pdf</t>
    </r>
  </si>
  <si>
    <t>Used to broadly explain how poor are the poor</t>
  </si>
  <si>
    <t>Multidimensional poverty measure headcount ratio (% of population)</t>
  </si>
  <si>
    <t>MPM</t>
  </si>
  <si>
    <t>World Bank World Development Indicators multidimensional poverty headcount (percent of population)</t>
  </si>
  <si>
    <t>World Bank</t>
  </si>
  <si>
    <t xml:space="preserve">The multidimensional poverty measure headcount ratio (MPM) is constructed using three dimensions of well-being using a total of 6 indicators:  the monetary standards of living (monetary poverty indicator), the education dimension (educational attainment, and educational enrollment), and the access to basic infrastructure dimension (electricity, sanitation, and drinking water indicators).
The 6 indicators are defined as follows: 
•        Monetary poverty: a household is deprived if income/expenditure, in 2011 PPP US dollars is less than US$1.90 per person per day.
•        Educational attainment: a household is deprived if no adult (grade 9 equivalent age or older) has completed primary education.
•        Educational enrollment: a household is deprived if at least one school-age child up to the (equivalent) age of grade 8 is not enrolled in school. 
•        Electricity: a household is deprived if it does not have access to electricity. 
•        Sanitation: a household is deprived if it does not have access to limited- standard sanitation. 
•        Drinking water: a household is deprived if it does not have access to limited-standard drinking water. 
These indicators are defined as 0/1 variables, where “1” means the individual or household is deprived in that indicator. Here, it is important to note that each indicator is restricted to reporting of access and not on the quality of these services due to the difficulties of collecting data on quality of service accurately and consistently using household surveys across countries. In the MPM, each dimension is weighted equally, and within each dimension, each indicator is also weighted equally. This means, that the maximum deprivation score in each dimension is 1/3. For example, the access to education dimension has two indicators, so each indicator is weighted as 1/6. Individuals are considered multidimensionally poor if they fall short of the threshold in at least one dimension or in a combination of indicators equivalent in weight to a full dimension. In other words, a cutoff of 1/3 is used to distinguish between poor and nonpoor, in which households will be considered poor if they are deprived in indicators whose weight add up to 1/3 or more. Because the monetary dimension is measured using only one indicator, anyone who is income poor is automatically also poor under the broader multidimensional poverty concept.
</t>
  </si>
  <si>
    <t>MPMt = 1/N * ∑ I(ci&gt;1/3) Here, I(.) is an indicator function that takes the value of 1 if the bracketed expression is true, and 0 otherwise. Ci is defined as the sum of the weighted indicators in which an individual i is deprived, so if an individual is deprived in indicators whose weight add up to 1/3 or more, the individual will be counted as multidimensionally deprived. MPMt is the total number of multidimensionally deprived at point t in time divided by total population.</t>
  </si>
  <si>
    <t>The latest estimates for each indicator in each country are derived from standardized and recent surveys in the World Bank’s Global Monitoring Database, April 2022. These harmonized surveys collect information on total household consumption or income for monetary poverty estimation as well as information on a host of other topics, including education enrollment, adult education attainment, and access to basic infrastructure services, which permits the construction of the MPM. However, there is considerable heterogeneity in how the questions are worded, how detailed the response choices are, and how closely they match the standard definitions of access. Despite best efforts to harmonize country-specific questionnaires to the standard definition, discrepancies with measures reported elsewhere may arise. The Global Monitoring Database (GMD) is a set of harmonized household surveys maintained by the Data for Goals (D4G) team of the Poverty and Equity Global Practice at the World Bank. The GMD is an ex-post harmonization effort based on available multitopic household surveys, including household budget surveys (HBS) and the Living Standards Measurement Study household surveys (LSMS). Data are based on primary household survey data obtained from government statistical agencies and World Bank country departments. Household survey data include the following: Core Welfare Indicator Questionnaire Survey. Expenditure survey/budget survey (ES/BS). Income survey (IS). Integrated household survey (IHS). Labor force survey (LFS). Living Standards Measurement Study Survey (LSMS). Priority survey (PS). Data for high-income economies are from the Luxembourg Income Study database.</t>
  </si>
  <si>
    <t>Selected variables have been harmonized to the extent possible such that levels and trends in poverty and other key sociodemographic attributes can be reasonably compared across and within countries over time. Though, it is important to mention that often times numbers are not comparable across countries since the important parameters to calculate the indicators and the weight allocated to each indicator are tailored depending on the country specific context and data availability.</t>
  </si>
  <si>
    <t>Selected variables have been harmonized to the extent possible such that levels and trends in poverty and other key sociodemographic attributes can be reasonably compared across and within countries over time.</t>
  </si>
  <si>
    <t>The indicator is updated every year to incorporate new household surveys data. The frequency of measurement varies across contries due to differences in frequency of household surveys conducted in each country. For example, some countries have yearly estimates, while other countries only have a few estimations over the 2010-2020 spam.</t>
  </si>
  <si>
    <t xml:space="preserve">World Bank:to understand poverty beyond monetary deprivations (which remain the focal point of the World Bank’s monitoring of global poverty) by including access to education and basic infrastructure along with the monetary headcount ratio at the $1.90 international poverty line. OPHI:Focusing on one factor alone, such as income, is not enough to capture the true reality of poverty hence this indicator is used. OECD: 1. MPM has been used to: replace, or supplement, or combine with the official measures of income poverty. 2. to monitor the level and composition of poverty, and the reduction of poverty, over time. 3.to evaluate the impact of programmes. 4.to target the poorest more effectively. 5.to identify poverty traps and chronic poverty. 6.to compare the composition of poverty. </t>
  </si>
  <si>
    <t>World Bank:To get a broader definition of poverty. OPHI:to reveal the poverty level in different areas of a country, and among different sub-groups of people. UN:to
enrich the understanding of socio-economic conditions and to better reflect the evolving concept of poverty. OECD: to illustrate the application of poverty measurement, for targeting of social protection programmes, for monitoring and evaluation, and for poverty analysis. UNICEF:to identify policies and programmes to reduce child poverty.</t>
  </si>
  <si>
    <t>United States, South Africa, United Kingdom</t>
  </si>
  <si>
    <t xml:space="preserve">US: to provide invaluable insights into the nature of poverty, dynamics among the poor, and the effects of inequality and marginalization. South Africa: To capture the multiple aspects that constitute 
poverty. </t>
  </si>
  <si>
    <t>US: to produce divergent narratives within particular countries. South Africa: to provide a more robust tool to better inform programs and policies designed to fight poverty. UK: To characterize various types of poverty.</t>
  </si>
  <si>
    <t xml:space="preserve">Poverty gap (Mean monthly income below $1.90 international poverty line) </t>
  </si>
  <si>
    <t>World Bank Poverty and Equity Poverty Gap ($1.9/day).</t>
  </si>
  <si>
    <t>PG</t>
  </si>
  <si>
    <t>https://databank.worldbank.org/source/world-development-indicators</t>
  </si>
  <si>
    <t>Consumption &amp; Income</t>
  </si>
  <si>
    <t>Poverty gap at $1.90 a day (2011 PPP) is the mean shortfall in income or consumption from the poverty line $1.90 a day (counting the nonpoor as having zero shortfall), expressed as a percentage of the poverty line. This measure reflects the depth of poverty as well as its incidence. The current extreme poverty line is set at $1.90 a day in 2011 PPP terms, which represents the mean of the poverty lines found in 15 of the poorest countries ranked by per capita consumption. The new poverty line maintains the same standard for extreme poverty - the poverty line typical of the poorest countries in the world - but updates it using the latest information on the cost of living in developing countries.  The statistics reported here are based on consumption data or, when unavailable, on income surveys.</t>
  </si>
  <si>
    <t xml:space="preserve">The poverty gap index (PGI) which adds up the extent to which individuals fall below the poverty line (PL), and expresses it as a percentage of the poverty line. First, the poverty gap (PGi) for poor individual i is defined as the following: PGi = (PL-Yi)* I(Yi&lt;PL). Here, I(.) is a indicator function that takes the value of 1 if the bracketed expression is true, and 0 otherwise. So if household per capita consumption/income a day (Yi) for household i is below the poverty line (PL), then I(.) equals 1 and each individual in household i would be counted as poor. This means that individuals who are above the poverty line will have a poverty gap (PG) equal to zero. Following, the poverty gap index (PGI) is calculated as following: PGI = 1/N *  ∑PGi/PL </t>
  </si>
  <si>
    <t>Data are based on primary household survey data obtained from government statistical agencies and World Bank country departments. Household survey data include the following: Core Welfare Indicator Questionnaire Survey 2010-2014. Expenditure survey/budget survey (ES/BS) 1999-2017. Income survey (IS) 2014-2017. Integrated household survey (IHS), 1992-2018. Labor force survey (LFS), 1999-2016. Living Standards Measurement Study Survey (LSMS), 1998-2017. Priority survey (PS), 1993 -2017. Data for high-income economies are from the Luxembourg Income Study database.</t>
  </si>
  <si>
    <t>First, the indicator uses an absolute poverty line (i.e. the poverty line set to $1.90 a day is equal across all countries). Then, consumption/income variable for each country is adjust for PPP making the comparison possible between countries with different economic size. Though, there are limitations to compare this indicator across countries.Income can vary over time even if living standards do not. But consumption data are not always available: the latest estimates reported here use consumption data for about two-thirds of countries. However, even similar surveys may not be strictly comparable because of differences in timing or in the quality and training of enumerators. Comparisons of countries at different levels of development also pose a potential problem because of differences in the relative importance of the consumption of nonmarket goods. The local market value of all consumption in kind (including own production, particularly important in underdeveloped rural economies) should be included in total consumption expenditure but may not be. Most survey data now include valuations for consumption or income from own production, but valuation methods vary.</t>
  </si>
  <si>
    <r>
      <rPr>
        <sz val="9"/>
        <rFont val="Trebuchet MS"/>
        <family val="2"/>
      </rPr>
      <t xml:space="preserve">Poverty measures based on international poverty lines attempt to hold the real value of the poverty line constant across countries, as is done when making comparisons over time. Thus, this poverty line remains fixed across countries and over time. On the other hand,  comparison of country trends should also account for whether household survey remains comparable over time. This depends on various factors such as the  sampling techniques, questionnaire, methodological changes in the construction of welfare aggregates, consistent price deflation over time and space. For specific country time series comparability please refer to </t>
    </r>
    <r>
      <rPr>
        <u/>
        <sz val="9"/>
        <color rgb="FF1155CC"/>
        <rFont val="Trebuchet MS"/>
        <family val="2"/>
      </rPr>
      <t>https://datacatalog.worldbank.org/search/dataset/0037799</t>
    </r>
  </si>
  <si>
    <t xml:space="preserve">The indicator is updated every year to incorporate new household surveys data. The frequency of measurement varies across contries due to differences in frequency of household surveys conducted in each country. For example, some countries have yearly estimates, while other countries only have a few estimations over the 1981-2022 spam.  </t>
  </si>
  <si>
    <t xml:space="preserve">USAID: The poverty gap helps refine the poverty rate by providing an indication of the poverty level in a country and allows for comparisons. </t>
  </si>
  <si>
    <t>USAID: The poverty gap is used to show how far the extreme poor fall below the poverty line and reflects both depth and incidence of poverty.</t>
  </si>
  <si>
    <t xml:space="preserve">India, Bangladesh, Nigeria, Sri Lanka, Philipines </t>
  </si>
  <si>
    <t>Sri Lanka: Provides more information than headcount to poverty alleviation policy makers and assistance to precise allocation of resources.</t>
  </si>
  <si>
    <t>India: Alternative way of measuring poverty that measures the intensity of poverty.</t>
  </si>
  <si>
    <t xml:space="preserve">Poverty gap (Mean monthly income below $3.20 international poverty line) </t>
  </si>
  <si>
    <t>World Bank Poverty and Equity Poverty Gap ($3.2/day).</t>
  </si>
  <si>
    <t>Poverty gap at $3.20 a day (2011 PPP) is the mean shortfall in income or consumption from the poverty line $3.20 a day (counting the nonpoor as having zero shortfall), expressed as a percentage of the poverty line. This measure reflects the depth of poverty as well as its incidence. Poverty measures based on international poverty lines attempt to hold the real value of the poverty line constant across countries, as is done when making comparisons over time. The $3.20 poverty line is derived from typical national poverty lines in countries classified as Lower Middle Income. The new poverty line maintains the same standard for extreme poverty - the poverty line typical of the poorest countries in the world - but updates it using the latest information on the cost of living in developing countries.  The statistics reported here are based on consumption data or, when unavailable, on income surveys.</t>
  </si>
  <si>
    <t>Mesures the depth of poverty as well as the incidence.</t>
  </si>
  <si>
    <t>Used to measure how far, on average, the poor are from the poverty line of $3.20.</t>
  </si>
  <si>
    <t xml:space="preserve">Poverty gap (Mean monthly income below $5.50 international poverty line) </t>
  </si>
  <si>
    <t>World Bank Poverty and Equity Poverty Gap ($5.5/day).</t>
  </si>
  <si>
    <t>Poverty gap at $5.50 a day (2011 PPP) is the mean shortfall in income or consumption from the poverty line $5.50 a day (counting the nonpoor as having zero shortfall), expressed as a percentage of the poverty line. This measure reflects the depth of poverty as well as its incidence. Poverty measures based on international poverty lines attempt to hold the real value of the poverty line constant across countries, as is done when making comparisons over time. The $5.50 poverty line is derived from typical national poverty lines in countries classified as Upper Middle Income. The new poverty line maintains the same standard for extreme poverty - the poverty line typical of the poorest countries in the world - but updates it using the latest information on the cost of living in developing countries.  The statistics reported here are based on consumption data or, when unavailable, on income surveys.</t>
  </si>
  <si>
    <t>Used to measure how far, on average, the poor are from the poverty line of $5.50.</t>
  </si>
  <si>
    <t xml:space="preserve">Poverty gap (Mean monthly income below the national poverty line) </t>
  </si>
  <si>
    <t>World Bank Poverty and Equity Poverty Gap (national poverty line).</t>
  </si>
  <si>
    <t>Poverty gap at national poverty lines is the mean shortfall from the poverty lines (counting the nonpoor as having zero shortfall) as a percentage of the poverty lines. This measure reflects the depth of poverty as well as its incidence. National poverty lines are the benchmark for estimating poverty indicators that are consistent with the country’s specific economic and social circumstances. A national poverty line reflects local perceptions of the level and composition of welfare needed to be non-poor. A country may have a unique national poverty line or separate poverty lines for rural and urban areas, or for different geographic areas to capture differences in the cost of living or diets and consumption baskets. Welfare estimates such as consumption or income are derived from household survey data collected from nationally representative samples of households that make it possible to compute a comprehensive estimate of total household income or consumption, from which it is possible to construct a correctly weighted distribution of per capita welfare aggregates. Usually, national poverty lines in developing economies are anchored to the cost of a food bundle - based on the prevailing national diet of the poor - that provides adequate nutrition for good health and normal activity. National poverty lines are adjusted for inflation between survey years to allow comparisons of poverty over time. While poverty rates at national poverty lines should not be used for comparing poverty rates across countries, they are appropriate for guiding and monitoring the results of country-specific national poverty reduction strategies.</t>
  </si>
  <si>
    <t>Relative</t>
  </si>
  <si>
    <t>Poverty estimates at national poverty lines are computed from household survey data collected from nationally representative samples of households. These data must contain sufficiently detailed information to compute a comprehensive estimate of total household income or consumption (including consumption or income from own production), from which it is possible to construct a correctly weighted distribution of per capita consumption or income. Household survey data include the following: Core Welfare Indicator Questionnaire Survey 2010-2014. Expenditure survey/budget survey (ES/BS) 1999-2017. Income survey (IS) 2014-2017. Integrated household survey (IHS), 1992-2018. Labor force survey (LFS), 1999-2016. Living Standards Measurement Study Survey (LSMS), 1998-2017. Priority survey (PS), 1993 -2017</t>
  </si>
  <si>
    <t>Relative poverty measures change depending on the income level in a country, that is, they are relative to a measure of welfare that reflects changes in living conditions and are useful for tracking how the definition of poverty evolves as countries get richer.</t>
  </si>
  <si>
    <t>While poverty rates at national poverty lines should not be used for comparing poverty rates across countries, they are appropriate for guiding and monitoring the results of country-specific national poverty reduction strategies. Almost all national poverty lines in developing economies are anchored to the cost of a food bundle - based on the prevailing national diet of the poor - that provides adequate nutrition for good health and normal activity, plus an allowance for nonfood spending. National poverty lines must be adjusted for inflation between survey years to remain constant in real terms and thus allow for meaningful comparisons of poverty over time. Because diets and consumption baskets change over time, countries periodically recalculate the poverty line based on new survey data. In such cases the new poverty lines should be deflated to obtain comparable poverty estimates from earlier years. This series only includes estimates that to the best of our knowledge are reasonably comparable over time for a country. (Metadata)</t>
  </si>
  <si>
    <t>ODI: Uses this measure to reflect the depth and incidence of poverty.</t>
  </si>
  <si>
    <t xml:space="preserve">ODI: Uses this measure to compare countries and regions at their own national poverty line. For example, the ODI used this indicator to compare Asian, SSA, and Latin American countries and compare their relative starting points when working towards halving poverty by 2030. </t>
  </si>
  <si>
    <t xml:space="preserve">Nigeria, Bangladesh </t>
  </si>
  <si>
    <t>Poverty gap, Watt's Poverty Index (ln-transformed ratio of income to poverty line)</t>
  </si>
  <si>
    <t>World Bank - PovcalNet Squared Poverty gap</t>
  </si>
  <si>
    <t>WPI</t>
  </si>
  <si>
    <t>http://iresearch.worldbank.org/PovcalNet/povDuplicateWB.aspx</t>
  </si>
  <si>
    <t xml:space="preserve">The Watts Index is a distribution-sensitive poverty measure proposed by Watts in 1968. It is calculated as the following: N individuals in the population are indexed in ascending order of income/consumption, and the sum is taken over the q individuals whose income/consumption falls below the poverty line (i.e. $1.90 international poverty line). The Watts Index is computed by dividing the poverty line (PL) by income/consumption of each individual i (Yi), taking logs, and finding the average over the poor. In other words, the Watts Index is the mean across the population (N) of the proportionate poverty gaps, as measured by the log of the ratio of the poverty line (PL) to income (Yi), where the mean is formed over the whole population (N) – again, counting the non-poor as having a poverty gap equal to zero. </t>
  </si>
  <si>
    <t>W = 1/N * ∑[log(PL)-log(Yi)]*I(Yi&lt;PL)</t>
  </si>
  <si>
    <t>[0;log(PL)]</t>
  </si>
  <si>
    <t xml:space="preserve">World Bank: Used as a tool for moderating the limitations of other more basic measures since it is a more sensitive indicator. Also, it is used because it is additively decomposable, is transfer sensitive, and satisfies the transfer principle. </t>
  </si>
  <si>
    <t>UNESCAP: Uses this measure to ensure that the poorer person is given greater importance in the index.</t>
  </si>
  <si>
    <t>Poverty gap, weighted (Severity: non-linear squared)</t>
  </si>
  <si>
    <t>World Bank - PovcalNet Squared Poverty gap  ($1.9/day).</t>
  </si>
  <si>
    <t>SPG</t>
  </si>
  <si>
    <t xml:space="preserve">The squared poverty gap index (SPG) takes into account inequality among the poor. This is a weighted sum of poverty gaps (PGi) as a proportion of the poverty line (PL), where the weights are the  proportionate poverty gaps (PGi) themselves - in contrast to the poverty gap index where each poverty gap (PGi) is weighted equally. Hence, the measure puts relatively more weight into individuals that fall far below the poverty line (PL). </t>
  </si>
  <si>
    <t xml:space="preserve">The squared poverty gap index (SPG) is calculated as the following: SPG = 1/N * ∑(PGi/PL)^2 Where N is the total number of the population, PGi is the poverty gap calculated for each individual i, and PL is the $1.90 international poverty line used. </t>
  </si>
  <si>
    <t>AFDB: It allows different weights to be put on the income (or expenditure) level of the poorest.</t>
  </si>
  <si>
    <t xml:space="preserve">AFDB: Used to measure and track the severity of poverty over time. </t>
  </si>
  <si>
    <t>Bangladesh, Philipines, Sri Lanka, U.S.</t>
  </si>
  <si>
    <t xml:space="preserve">Bangladesh: More sensitive to income distribution among the poor and more sensitive to both depth and severity of poverty. United States: In June 2021, the World Bank estimated that 97 million more people were living in extreme poverty (defined as less than the U.S. $1.90 per day) in 2020, compared 
to the total number of extreme poor that was expected for 2020 if the pandemic had not occurred, </t>
  </si>
  <si>
    <t>Bangladesh: Important supplement of the incidence because it attributes more weight to the poorest among the poor. United States: Tracking the first and second-order impacts of Covid-19.</t>
  </si>
  <si>
    <t>Poverty line: headcount ratio at $1.90 a day (% of population)</t>
  </si>
  <si>
    <t>World Bank World Development Indicator poverty line ($1.90/day) - rate/ratio.</t>
  </si>
  <si>
    <t>PL</t>
  </si>
  <si>
    <t>https://databank.worldbank.org/source/world-development-indicators#advancedDownloadOptions</t>
  </si>
  <si>
    <t>The World Bank aims to apply a common standard in measuring extreme poverty using what poverty means in the world’s poorest countries. The welfare of people living in different countries can be measured on a common scale by adjusting for differences in the purchasing power of currencies. Early editions of World Development Indicators used PPPs from the Penn World Tables to convert values in local currency to equivalent purchasing power measured in U.S dollars. Later editions used 1993, 2005, and 2011 consumption PPP estimates produced by the World Bank. The current extreme poverty line is set at $1.90 a day in 2011 PPP terms, which represents the mean of the poverty lines found in 15 of the poorest countries ranked by per capita consumption. The new poverty line maintains the same standard for extreme poverty - the poverty line typical of the poorest countries in the world - but updates it using the latest information on the cost of living in developing countries. The statistics reported here are based on consumption data or, when unavailable, on income surveys. Analysis of some 20 countries for which income and consumption expenditure data were both available from the same surveys found income to yield a higher mean than consumption but also higher inequality. When poverty measures based on consumption and income were compared, the two effects roughly cancelled each other out: there was no significant statistical difference.</t>
  </si>
  <si>
    <t xml:space="preserve">Pt = NPt/N   Pt represents the headcount ratio at $1.90 a day (% of the population), NPt represent the number of individuals living below the poverty line, and N represent the total population. Similarly, you can write the indicator as the following: Pt = 1/N *  ∑ I(Yi&lt;IPL) Here, I(.) is a indicator function that takes the value of 1 if the bracketed expression is true, and 0 otherwise. So if household per capita consumption/income a day (Yi) for household i is below the international poverty line (IPL), then I(.) equals 1 and each individual in household i would be counted as poor. </t>
  </si>
  <si>
    <t>As a well established indicator, it is used by organizations and governments globally to monitor changes in extreme poverty.</t>
  </si>
  <si>
    <t>The foundation: Used to monitor progress towards eradicating extreme poverty (SDG Goal 1)</t>
  </si>
  <si>
    <t>Ethiopia, Bangladesh, South Africa, Nigeria, United States</t>
  </si>
  <si>
    <t>Bangladesh: Widely used measure to track progress on poverty eradication, Ethiopia: To understand the factors that lead to food insecurity and households’ vulnerability.</t>
  </si>
  <si>
    <t>Ethiopia: To inform policy and program design and implementation.</t>
  </si>
  <si>
    <t>Poverty line: Number of poor at international poverty line $1.90 a day (2011 PPP)</t>
  </si>
  <si>
    <t>World Bank Poverty and Equity poverty line ($1.90/day) - count.</t>
  </si>
  <si>
    <t xml:space="preserve">Poverty and Equity Database https://povertydata.worldbank.org/Poverty/home </t>
  </si>
  <si>
    <t xml:space="preserve">Number of people, in millions, living on less than $1.90 a day at 2011 PPP is calculated by multiplying the poverty rate and the population (The poverty headcount ratio is also included in this portfolio analysis). The World Bank aims to apply a common standard in measuring extreme poverty using what poverty means in the world’s poorest countries. The welfare of people living in different countries can be measured on a common scale by adjusting for differences in the purchasing power of currencies. Early editions of World Development Indicators used PPPs from the Penn World Tables to convert values in local currency to equivalent purchasing power measured in U.S dollars. Later editions used 1993, 2005, and 2011 consumption PPP estimates produced by the World Bank. The current extreme poverty line is set at $1.90 a day in 2011 PPP terms, which represents the mean of the poverty lines found in 15 of the poorest countries ranked by per capita consumption. The new poverty line maintains the same standard for extreme poverty - the poverty line typical of the poorest countries in the world - but updates it using the latest information on the cost of living in developing countries. The statistics reported here are based on consumption data or, when unavailable, on income surveys. Analysis of some 20 countries for which income and consumption expenditure data were both available from the same surveys found income to yield a higher mean than consumption but also higher inequality. When poverty measures based on consumption and income were compared, the two effects roughly cancelled each other out: there was no significant statistical difference. </t>
  </si>
  <si>
    <t>Np = 1/N *  ∑ I(Yi&lt;IPL) Here, I(.) is a indicator function that takes the value of 1 if the bracketed expression is true, and 0 otherwise. So if household per capita consumption/income a day (Yi) for household i is below the international poverty line (IPL), then I(.) equals 1 and each individual in household i would be counted as poor. NPt is the total number of poor at point t in time.</t>
  </si>
  <si>
    <t>Millions of people</t>
  </si>
  <si>
    <t>First, the indicator uses an absolute poverty line (i.e. the poverty line set to $1.90 a day is equal across all countries). Then, consumption/income variable for each country is adjust for PPP making the comparison possible between countries with different economic size. Though, there are limitations to compare this indicator across countries. Income can vary over time even if living standards do not. But consumption data are not always available: the latest estimates reported here use consumption data for about two-thirds of countries. However, even similar surveys may not be strictly comparable because of differences in timing or in the quality and training of enumerators. Comparisons of countries at different levels of development also pose a potential problem because of differences in the relative importance of the consumption of nonmarket goods. The local market value of all consumption in kind (including own production, particularly important in underdeveloped rural economies) should be included in total consumption expenditure but may not be. Most survey data now include valuations for consumption or income from own production, but valuation methods vary.</t>
  </si>
  <si>
    <t>Use of World Bank's international poverty line as a benchmark for monitoring broader progress (USAID)</t>
  </si>
  <si>
    <t>Govt of UK on Ethiopia, Ethiopia Govt, US</t>
  </si>
  <si>
    <t>Govt of UK: Forecast and comparison with other countries. United States: poverty measures for developing countries measured against the revised international poverty line of $1.90</t>
  </si>
  <si>
    <t>Gov of UK: Widely used measure to track progress on poverty eradication, Ethiopia's poverty headcount at $ 1.90 a day was mentioned in the factsheet. Ethiopia:  To understand the factors that lead to food insecurity and households’ vulnerability. United States: for the purposes of monitoring the severity of the global poverty challenge</t>
  </si>
  <si>
    <t>Poverty line: Number of poor at international poverty line $3.20 a day (2011 PPP)</t>
  </si>
  <si>
    <t>World Bank Poverty and Equity poverty line ($3.2/day) - count.</t>
  </si>
  <si>
    <t>https://databank.worldbank.org/source/poverty-and-equity#advancedDownloadOptions</t>
  </si>
  <si>
    <t xml:space="preserve">The US$3.20 per person poverty line is derived as the median implicit national poverty line corresponding to lower-middle income countries. First, each household survey reports welfare aggregates in local currency, which are adjusted for price differences within countries over time using the local consumer price index (CPI) and for price differences across countries using purchasing power parities (PPPs). Household surveys measure either consumption or income, in the current 2017 estimates about 60 percent of economies use consumption, with the rest using income. This difference in welfare aggregates affects the comparison of trends and levels of poverty. For example, most poverty estimates for Latin American and the Caribbean use income as welfare measurement, while East Asia and Pacific use consumption, making it difficult to compare trends across these regions. Usually, economies choose the concept that can be more accurately measured and more relevant to the country's context. Consumption measures require a wide range of questions making them more time-consuming but are more directly connected to economic welfare. While income measures are difficult to estimate when a large proportion of the population works in the informal sector or is self-employed – usually the case for poorer economies, opting to use consumption -. Also, income measurement has higher variability than consumption over time, especially against negative shocks. This means that when income measurement is used, you can expect higher poverty rates than if you were to use consumption measures.   When both welfare estimates are available for a specific country, consumption is preferred over income since the focus is to measure extreme poverty. Finally, the indicator expresses estimates on household welfare per capita to measure poverty, and the international poverty line is expressed in per capita terms. Currently, this indicator does not capture differences in the distribution of welfare within the household, which is relevant to understanding the drivers of poverty by gender, age, or economic activity. </t>
  </si>
  <si>
    <t>First, the indicator uses an absolute poverty line (i.e. the poverty line set to $3.20 a day is equal across all countries). Then, consumption/income variable for each country is adjust for PPP making the comparison possible between countries with different economic size. Though, there are limitations to compare this indicator across countries. Income can vary over time even if living standards do not. But consumption data are not always available: the latest estimates reported here use consumption data for about two-thirds of countries. However, even similar surveys may not be strictly comparable because of differences in timing or in the quality and training of enumerators. Comparisons of countries at different levels of development also pose a potential problem because of differences in the relative importance of the consumption of nonmarket goods. The local market value of all consumption in kind (including own production, particularly important in underdeveloped rural economies) should be included in total consumption expenditure but may not be. Most survey data now include valuations for consumption or income from own production, but valuation methods vary.</t>
  </si>
  <si>
    <t xml:space="preserve">OECD: To identify the major problems arising during the academic research of poverty. UNDP: To estimate the global impact of income support during the pandemic. </t>
  </si>
  <si>
    <t>OECD: To assess the impact of poverty reduction programs. UNDP: To evaluate poverty-related policies and programmes</t>
  </si>
  <si>
    <t>Govt of UK on Ethiopia, United States, India</t>
  </si>
  <si>
    <t>Ethiopia's poverty headcount at $ 3.20 a day was mentioned in the factsheet prepared by Gov of UK.</t>
  </si>
  <si>
    <t>Forecast and comparision with other countries.</t>
  </si>
  <si>
    <t>Poverty line: Number of poor at international poverty line $5.50 a day (2011 PPP)</t>
  </si>
  <si>
    <t>World Bank Poverty and Equity poverty line ($5.5/day) - count.</t>
  </si>
  <si>
    <t xml:space="preserve">The US$5.50 per person poverty line is derived as the median implicit national poverty line corresponding to upper-middle income countries. First, each household survey reports welfare aggregates in local currency, which are adjusted for price differences within countries over time using the local consumer price index (CPI) and for price differences across countries using purchasing power parities (PPPs). Household surveys measure either consumption or income, in the current 2017 estimates about 60 percent of economies use consumption, with the rest using income. This difference in welfare aggregates affects the comparison of trends and levels of poverty. For example, most poverty estimates for Latin American and the Caribbean use income as welfare measurement, while East Asia and Pacific use consumption, making it difficult to compare trends across these regions. Usually, economies choose the concept that can be more accurately measured and more relevant to the country's context. Consumption measures require a wide range of questions making them more time-consuming but are more directly connected to economic welfare. While income measures are difficult to estimate when a large proportion of the population works in the informal sector or is self-employed – usually the case for poorer economies, opting to use consumption -. Also, income measurement has higher variability than consumption over time, especially against negative shocks. This means that when income measurement is used, you can expect higher poverty rates than if you were to use consumption measures.   When both welfare estimates are available for a specific country, consumption is preferred over income since the focus is to measure extreme poverty. Finally, the indicator expresses estimates on household welfare per capita to measure poverty, and the international poverty line is expressed in per capita terms. Currently, this indicator does not capture differences in the distribution of welfare within the household, which is relevant to understanding the drivers of poverty by gender, age, or economic activity. </t>
  </si>
  <si>
    <t>First, the indicator uses an absolute poverty line (i.e. the poverty line set to $5.50 a day is equal across all countries). Then, consumption/income variable for each country is adjust for PPP making the comparison possible between countries with different economic size. Though, there are limitations to compare this indicator across countries. Income can vary over time even if living standards do not. But consumption data are not always available: the latest estimates reported here use consumption data for about two-thirds of countries. However, even similar surveys may not be strictly comparable because of differences in timing or in the quality and training of enumerators. Comparisons of countries at different levels of development also pose a potential problem because of differences in the relative importance of the consumption of nonmarket goods. The local market value of all consumption in kind (including own production, particularly important in underdeveloped rural economies) should be included in total consumption expenditure but may not be. Most survey data now include valuations for consumption or income from own production, but valuation methods vary.</t>
  </si>
  <si>
    <t xml:space="preserve">UNDP: To estimate the global impact of income support during the pandemic. </t>
  </si>
  <si>
    <t>UNDP: To evaluate poverty-related policies and programmes.</t>
  </si>
  <si>
    <t>Poverty line: Poverty headcount ratio at national poverty lines (% of population)</t>
  </si>
  <si>
    <t>World Bank Poverty and Equity national poverty line  - rate/ratio.</t>
  </si>
  <si>
    <t>National poverty lines are the benchmark for estimating poverty indicators that are consistent with the country’s specific economic and social circumstances. A national poverty line reflects local perceptions of the level and composition of welfare needed to be non-poor. A country may have a unique national poverty line or separate poverty lines for rural and urban areas, or for different geographic areas to capture differences in the cost of living or diets and consumption baskets. Welfare estimates such as consumption or income are derived from household survey data  collected from nationally representative samples of households that make it possible to compute a comprehensive estimate of total household income or consumption, from which it is possible to construct a correctly weighted distribution of per capita welfare aggregates. Usually, national poverty lines in developing economies are anchored to the cost of a food bundle - based on the prevailing national diet of the poor - that provides adequate nutrition for good health and normal activity. National poverty lines are adjusted for inflation between survey years to  allow comparisons of poverty over time. While poverty rates at national poverty lines should not be used for comparing poverty rates across countries, they are appropriate for guiding and monitoring the results of country-specific national poverty reduction strategies</t>
  </si>
  <si>
    <t>Pt = NPt/N Pt represents the poverty  headcount ratio at national poverty line (% of the population), NPt represent the number of individuals living below the poverty line, and N represent the total population. Similarly, you can write the indicator as the following: Pt = 1/N * ∑ I(Yi&lt;NPL) Here, I(.) is a indicator function that takes the value of 1 if the bracketed expression is true, and 0 otherwise. So if household per capita consumption/income a day (Yi) for household i is below the national poverty line (NPL), then I(.) equals 1 and each individual in household i would be counted as poor.</t>
  </si>
  <si>
    <t xml:space="preserve">USAID: National poverty lines used by governments to measure the incidence and severity of poverty among the population and to track progress in reducing poverty. UNDP: to estimate the global impact of income support during the pandemic. </t>
  </si>
  <si>
    <t>USAID: National poverty lines are generally set with reference to the typical living conditions prevailing within a country’s borders. UNDP: To evaluate poverty-related policies and programmes.</t>
  </si>
  <si>
    <t>Bangladesh, India, South Africa, Nigeria, Ethiopia, United States</t>
  </si>
  <si>
    <t>India: Performance of states and union territories on Indicators of SDG1. South Africa: to report poverty levels and patterns, as well as the planning, monitoring, and evaluation of poverty reduction programs and policies. Ethiopia: To understand the factors that lead to food insecurity and households’ vulnerability</t>
  </si>
  <si>
    <t>India: to track progress. South Africa: to provide a tool for the statistical measurement of money-metric poverty. Ethiopia: To inform policy and program design and implementation. Bangladesh: Tracking Progress</t>
  </si>
  <si>
    <t>Poverty Probability Index</t>
  </si>
  <si>
    <t>PPI</t>
  </si>
  <si>
    <t xml:space="preserve">Likelihood of being below a given poverty line (ex. national, $1.90/day) based on responses to 10-question standardized survey. </t>
  </si>
  <si>
    <t>Innovations for Poverty Action</t>
  </si>
  <si>
    <t>https://www.povertyindex.org/</t>
  </si>
  <si>
    <t>There are two steps to using the PPI to determine a person’s level of poverty. 1. The survey and score: The PPI survey contains 10 verifiable questions that a field agent can ask their clients in 5 to 10 minutes. The questions are simple – “What material is your roof made out of? How many of your children are in school?” The survey respondent chooses an answer from multiple choices. It is important that the PPI administrator ask and interpret the survey questions consistently across all clients and as directed by the PPI guidelines in order to maintain accuracy. For many PPIs, there is a corresponding document that provides guidance on how to interpret a question in complicated situations.  Each answer is given a value, and the total value of all the answers is the survey respondent’s PPI score. 2. Poverty likelihood look-up table: The PPI administrator uses the PPI look-up table to convert the PPI score to a likelihood that the respondent’s household is living below a poverty line. The look-up table allows the PPI administrator to determine the household’s likelihood of living below multiple national and international poverty lines.</t>
  </si>
  <si>
    <t>Once a PPI survey has been completed for a household, the poverty likelihood of that household can be calculated by summing the score [between 0 and 100] and using the Look-Up Table to convert the score to a poverty likelihood [%] related to a poverty line [e.g., national poverty line or $1.90/day]. Once individual household poverty likelihoods have been calculated, organizations can average these poverty likelihoods for the group of clients surveyed to determine the poverty rate of their portfolio, or the percentage of their clients who live below a specific poverty line.</t>
  </si>
  <si>
    <t>Multistep process which combines linear aggregation and probability prediction process.</t>
  </si>
  <si>
    <t>PPI Survey</t>
  </si>
  <si>
    <t>The dates of survey data span over years and is different from country to country. Some countries have not been recently surveyed while others have</t>
  </si>
  <si>
    <t>As survey data becomes available</t>
  </si>
  <si>
    <t xml:space="preserve">Survey data from each country is released on different timelines. The PPI for each country is updated 2-4 years after the release of country specific survey data. The frequency of updating the indicator is subject to releases of survey data. The release dates of survey data cannot be reliably forecasted. </t>
  </si>
  <si>
    <t>Grameen Foundation: Simplicity and ease of use.</t>
  </si>
  <si>
    <t>Grameen Foundation: Measure social change quickly and efficiently for poverty alleviation work.</t>
  </si>
  <si>
    <t>Three years of PPI data has been collected to reach and serve its target clientele by an MFI on Peru</t>
  </si>
  <si>
    <t>Revised Arab Multidimensional Poverty Index</t>
  </si>
  <si>
    <t>Similar to the global MPI but revises the cut-off thresholds and modifies the input indicators. Emphasizes household and child poverty.</t>
  </si>
  <si>
    <t>United Nations Economic and Social Commission for Western Asia</t>
  </si>
  <si>
    <t>https://mppn.org/the-revised-arab-mpi-multidimensional-poverty-index-for-arab-countries/</t>
  </si>
  <si>
    <t xml:space="preserve">The regional (Arab) Multidimensional Poverty Index (MPI) identifies multiple deprivations at the household level in health (i.e. nutrition, child mortality), education (i.e. years of schooling, school attendance) and standard of living (i.e. cooking fuel, sanitation, drinking water, electricity, housing, assets, no overcrowding, mobility, and livelihood). Each of these indicators has two associated deprivation cut-offs. One reflects the deprivation of acute poverty which is similar (but not identical) to the global MPI and the other, a higher cut-off denoting a slightly higher standard, required to measure poverty which is inclusive of acute poverty. While the cut offs usually vary across indicators for acute poverty and poverty, in case of the aggregate score for identifying a poor household, the cut off is the same. A household is considered acutely poor or poor if its total level of deprivation (total of weighted deprivations in all indicators) is higher than one-third of the total possible deprivation. In order to take into account the specific conditions of Arab countries, the Report makes a departure from the global MPI by adding two indicators, one pertaining to 'FGM combined with early pregnancy' and the second regarding: 'overcrowding'.
Each person is assigned a deprivation score according to his or her household’s deprivations in each of the 12 indicators. The maximum deprivation score is 100 percent, with each dimension equally weight- ed; thus, the maximum deprivation score in each dimension is 33.3 percent or, more accurately, 1/3. The health dimension have 2 indicators, so each indicator is weighted as 1/6. The education dimension has three indicators, so each indicator is weighted as 1/9. The standard of living dimension has seven indicators, so each indicator is weighted as 1/21. To identify multidimensionally poor people, the deprivation scores for each indicator are summed to obtain the household deprivation score. A cutoff of 1/3 is used to distinguish between poor and nonpoor people. If the deprivation score is 1/3 or higher, that household (and everyone in it) is considered multi- dimensionally poor. People with a deprivation score of 1/5 or higher but less than 1/3 are vulnerable to multidimensional poverty. People with a deprivation score of 1/2 or higher are in severe multidimensional poverty.  The headcount ratio, H, or incidence of multidimensional poverty is the proportion of multidimensionally poor people in the population: H = q/n where q is the number of people who are multidimensionally poor and n is the total population. The intensity of poverty, A, reflects the average proportion of the weighted component indicators in which multidimensionally poor people are deprived. For multidimensionally poor people only (those with a deprivation score greater than or equal to 33.3 percent), the deprivation scores are summed and divided by the total number of multidimensionally poor people: A = ∑1qsi /q Where si is the deprivation score that the ith multidimensionally poor person experiences.  The deprivation score si of the ith multidimensionally poor person can be expressed as the sum of the weights associated with each indicator j ( j = 1, 2, ..., 10) in which person i is deprived, si = ci1 + ci2 + ... + ci10. 
The MPI value is the product of two measures: the incidence of multidimensional poverty and the intensity of poverty: MPI = H*A </t>
  </si>
  <si>
    <t>A person is identified as multidimensionally poor or MPI poor if they are deprived in at least one-third of the weighted MPI indicators. In other words, a person is MPI poor if the person’s weighted deprivation score is equal to or higher than the poverty cutoff of 33.33%. After the poverty identification step, we aggregate across individuals to obtain the incidence of poverty or headcount ratio (H) which represents the proportion of poor people. We then compute the intensity of poverty (A), representing the average number of weighted deprivations experienced by the poor. We then compute the adjusted poverty headcount ratio (M0) or MPI by combining H and A in a multiplicative form (MPI = H x A).</t>
  </si>
  <si>
    <t>The survey data are statistically representative at the urban, rural and governorate/state level, but not on smaller levels such as the district level, the village levels, or remote areas.</t>
  </si>
  <si>
    <t>The DHS, the MICS, and the Arab Family Health Project (PAPFAM). Additionally, national surverys were used.</t>
  </si>
  <si>
    <t>Regional</t>
  </si>
  <si>
    <t>10 (11 including Palestine in the child poverty measure)</t>
  </si>
  <si>
    <t>Money-metric poverty measures are based on the assumption of purchasing power parity across time and space. Given the limitations documented in the literature regarding the exchange rate and inflation adjustments, international comparisons underestimate the cost of living in middle-income countries compared with poor countries. In this perspective, multidimensional poverty measures avoid these problems by directly measuring deprivations. Thus, regarding cross-country comparisons, multidimensional poverty measures have an absolute advantage over monetary poverty measures. The Global Multidimensional Poverty Index has a distinct advantage over other methods in the matter of comparison between different countries.</t>
  </si>
  <si>
    <t>Harmonized process</t>
  </si>
  <si>
    <t xml:space="preserve">UNESCWA: To provide practical proposals to support Arab efforts to eradicate poverty in all its dimensions and implement the 2030 Agenda.  </t>
  </si>
  <si>
    <t>Self-Sufficiency Standard</t>
  </si>
  <si>
    <t>SSS</t>
  </si>
  <si>
    <t>The Self-Sufficiency Standard is the amount needed to meet each basic need at a minimally adequate level, without public or private assistance. It aggregates the cost of housing, child care, food, transportation, health care, miscellaneous items, and taxes/taxes credits</t>
  </si>
  <si>
    <t>University of Washington School of Social Work, Center for Women’s Welfare</t>
  </si>
  <si>
    <t>https://www.selfsufficiencystandard.org/</t>
  </si>
  <si>
    <t xml:space="preserve">The Self-Sufficiency Standard calculates the cost of housing, child care, food, transportation, health care, miscellaneous items, and taxes/taxes credits. First, the basic costs for each family type (which vary by number and age of children, and by number of adults) are added in each county. Ten percent of this total is added for miscellaneous costs. Finally, taxes and tax credits are calculated using formulas that calculate the state and federal income and payroll taxes as well as sales tax (where applicable). </t>
  </si>
  <si>
    <t xml:space="preserve">First, the basic costs for each family type (which vary by number and age of children, and by number of adults) are added in each county. Ten percent of this total is added for miscellaneous costs. Finally, taxes and tax credits are calculated using formulas that calculate the state and federal income and payroll taxes as well as sales tax (where applicable). 
The goal for creating the Self-Sufficiency Standard is to calculate the amount needed to meet each basic need at a minimally adequate level, without public or private assistance, and to do so in a way that makes the Standard as consistent and accurate as possible. In general, data for each budget category comes from scholarly or credible sources, such as the U.S. Census Bureau; are updated annually; and are age- and geographically-specific, as appropriate. Whenever available, the Standard uses government-calculated numbers of what is minimally adequate, such as the USDA food budgets based on nutrition requirements or HUD’s Fair Market Rents for housing assistance. </t>
  </si>
  <si>
    <t>$</t>
  </si>
  <si>
    <t>Lower/Other: this is a standard of the amount of income neded for working families to meet basic needs at a minimally adaquate level</t>
  </si>
  <si>
    <t xml:space="preserve">In general, for each category, data comes from scholarly or credible sources, such as the U.S. Census Bureau; are updated annually; and are age- and geographically-specific, as appropriate. Whenever available, the Standard uses government-calculated numbers of what is minimally adequate, such as the USDA food budgets based on nutrition requirements, or HUD’s Fair Market Rents for housing assistance. </t>
  </si>
  <si>
    <t>Only within the US. Also datasets vary with state to state</t>
  </si>
  <si>
    <t>The historical analysis reviews how the Self-Sufficiency Standard changes over time from previous year calculations. The historical analysis also offers a comparison of the Self Sufficiency Standard change over time with the Consumer Price Index (CPI) inflation, often showing that CPI underestimates the real cost of living increases. Additionally, the Center for Women’s Welfare also provides wage adequacy modeling, demonstrating how essential public benefits can increase wage adequacy so families are able to make ends meet</t>
  </si>
  <si>
    <t>~3 (depends on the state)</t>
  </si>
  <si>
    <t>CWW: Used to define the real cost of living for working families at a minimally adequate level. The standard is used as an alternative to other official poverty measures.</t>
  </si>
  <si>
    <t xml:space="preserve">CWW: Used as a performance measure for the goal of self-sufficiency in federal job training programs. Provides realistic and detailed data on what clients individually needed to be self-sufficient. </t>
  </si>
  <si>
    <t>Societal poverty line headcount ratio (% of population)</t>
  </si>
  <si>
    <t>World Bank - PovcalNet Societal Poverty Line - ratio</t>
  </si>
  <si>
    <t>https://www.worldbank.org/en/publication/poverty-and-shared-prosperity</t>
  </si>
  <si>
    <t xml:space="preserve">The SPL was introduced in 2017 to complement the international poverty line of US$1.90 a day to reflect how the monetary definition of poverty at the national level vary as societies become richer over time. The introduction of this measure was recommended by the Commission on Global Poverty to “introduce a societal head count measure of global consumption poverty that takes account, above an appropriate level, of the standard of living in the country in question, thus combining fixed and relative elements of poverty”. The guiding principle of the IPL fixing the purchasing power of the IPL over time and across countries ensures that the material well-being of people can be assessed and compared meaningfully across the world. Although, this is relevant for goal related purposes, there are trade-offs in making this choice. For example, fixing the value of the line in constant PPP terms across all countries ensures that the bundle of goods that can be purchased is the same. As economies grow this bundle becomes less useful indicator of basic needs, making the social relevance of the IPL lessened over time in those places considering that needs change as countries become richer. Additionally, uniformity in the consumption bundle may not result in the same level of well-being across countries. Fixing the consumption bundle could result in unequal assessment of people across the world in terms of their ability to function in society in a socially acceptable manner such as participating in the labor market might require more goods in a richer country. Also, participation in society with dignity might require more goods in richer countries than in a poor country. This conceptual point is empirically supported, since there is significant variation across countries in how basic needs are defined using national poverty lines in which there is a strong positive correlation between the median level of consumption in each country and the assessment of basic needs. In other words, absolute national poverty lines are behaving like relative poverty lines since they become higher as economies grow over time. This said, the SPL is based on a poverty line that is adjusted for the median level of well-being in each country (consumption/income). Here, individuals living in extreme poverty as measured by the IPL will also be suffering from societal poverty. But, the SPL will also consider individuals suffering from societal poverty if they are living on less than US$1.00 + half of the value of the median consumption per day in that country. The equation to define the SPL for each country calculated using 2011 PPP U.S dollars is as follows: SPL = max (US$1.90, US$1.00+ 0.5 * median consumption). This equation was constructed using the empirical association between national poverty lines and median consumption found using 699 national poverty lines for different countries over time, in which the equation most closely fits the values in the data. In addition to fitting the data well, the slope coefficient of 0.5 is widely used by many countries and organizations as a measure of relative poverty and inclusion (e.g., the SDG indicator 10.2.1 on inequality). </t>
  </si>
  <si>
    <t>Pt = NPt/N   Pt represents the headcount ratio at the Societal poverty line for each country (% of the population), NPt represent the number of individuals living below the societal poverty line, and N represent the total population. Similarly, you can write the indicator as the following: Pt = 1/N *  ∑ I(Yi&lt;SPL) Here, I(.) is a indicator function that takes the value of 1 if the bracketed expression is true, and 0 otherwise. So if household per capita consumption/income a day (Yi) for household i is below the societal poverty line (SPL), then I(.) equals 1 and each individual in household i would be counted as poor. The SPL is calculated as follows for each country c at time t: 
SPL = max(US$1.90, US$1.00 + 0.5 x median consumption for country c at time t)</t>
  </si>
  <si>
    <t xml:space="preserve">By definition of the SPL, the cost of social participation rises with the level of economic development but does not vary across countries at the same income – contrary to what would occur if national poverty lines were used to assess societal poverty. In order for the SPL to capture global societal poverty, it should allow for comparison across countries and over time. The SPL aims to capture how national poverty lines evolve as countries become richer, and thus provide a consistently defined measure of poverty that mirrors how societies measure poverty. Although the SPL varies across countries and within countries over time, it allow for meaningful global comparisons since it is defined the same way for all countries – in contrast to national poverty lines.  </t>
  </si>
  <si>
    <t>Annualy</t>
  </si>
  <si>
    <t>World Bank: The SPL essentially reflects typical assessments of basic needs for countries at different levels of economic development. World Bank: this new measure also defines someone as suffering from societal poverty if they live on less than $1 plus half of what the median person in their country consumes. As countries get richer and median consumption levels increase, the societal poverty line (SPL) increases in value. For example, in a country where the median level of consumption per person is $3.00 per day, the SPL is $2.50, ($1 + 0.5*$3.00).</t>
  </si>
  <si>
    <t xml:space="preserve">World Bank: To observe how countries increase the value of their national poverty line as they get richer. ILO: to further analyse the poverty line of the countries. </t>
  </si>
  <si>
    <t>Societal poverty line number of poor (2011 PPP)</t>
  </si>
  <si>
    <t>World Bank - PovcalNet Societal Poverty Line - count</t>
  </si>
  <si>
    <t>Np_ct = 1/N * ∑ I(Yi&lt;SPL_ct) Here, I(.) is a indicator function that takes the value of 1 if the bracketed expression is true, and 0 otherwise. So if household per capita consumption/income a day (Yi) for household i is below the societal poverty line (SPL) in country c at time t, then I(.) equals 1 and each individual in household i would be counted as poor. The SPL is calculated as follows for each country c at time t: SPL = max(US$1.90, US$1.00 + 0.5 x median consumption for country c at time t). NPt is the total number of poor at point t in time.</t>
  </si>
  <si>
    <t>World Poverty Clock</t>
  </si>
  <si>
    <t>WPC</t>
  </si>
  <si>
    <t>World Poverty Clock estimates the current number of individuals living in poverty by country through the use of national household surveys, and then projects those counts forward using IMF GDP projections and IPCC SocioEconomic Pathways (SSP) scenarios to assess country progress on SDG 1. They characterize poverty eradication as having a share of extreme poor population ($1.90/day) less than 3%.</t>
  </si>
  <si>
    <t>World Data Lab NGO</t>
  </si>
  <si>
    <t>https://worldpoverty.io/map</t>
  </si>
  <si>
    <t>Income</t>
  </si>
  <si>
    <t xml:space="preserve">For all countries for which distributional data on income or consumption exist, we estimate a Beta–Lorenz curve summarizing the distribution of income using information from the most recent survey. This yields parameter estimates that can then be used to obtain current predictions of the proportion of population living below the threshold of $1.90 per day in 2011 PPP terms. The poverty headcount estimates for the economies without distributional information are obtained using fitted values based on cross-country regressions of poverty headcount ratios on GDP per capita. Since household surveys for different countries are available for different points in time, we adjust the survey mean to the most recent year using the growth of household expenditure per capita taken from national accounts data, and then repeat the first step of our procedure to derive the number of poor people in that year. Finally, we combine scenarios of the future dynamics of average GDP per capita with assumptions on changes in the shape of the income distribution by country to project poverty headcounts. World Poverty Clock estimates the current number of individuals living in poverty by country through the use of national household surveys, and then projects those counts forward using IMF GDP projections and IPCC SocioEconomic Pathways (SSP) scenarios to assess country progress on SDG 1. They characterize poverty eradication as having a share of extreme poor population ($1.90/day) less than 3%. </t>
  </si>
  <si>
    <t xml:space="preserve">L(p)Beta = p-θp^Γ(1-p)^δ  Beta-Lorenz curve
θHΓ (1-H)^δ [(γ/H)-(δ /(1-H))] = 1 - (z/μ )  Headcount ratio
Estimate Beta-Lorenz curves for each country, summarizing the distribution of income that are used to make poverty headcount predictions of the proportion of the population living below the $1.90/day threshold in 2011 PPP terms. Survey means are adjusted to the most recent year using the growth of household expenditure per capital taken from national accounts data. </t>
  </si>
  <si>
    <t xml:space="preserve">Time-translated cumulative distribution function </t>
  </si>
  <si>
    <t>They claim to be the first set of poverty projections that are integrated with climate and demographic trends in an internally-consistent way.</t>
  </si>
  <si>
    <t>National-level household surveys, World Bank's PovCal Database for within-country distribution of income and consumption, Poverty and Equity Database World Bank, UNU-WIDER's World Income Inequality Database, GDP forecasts by the IMF (World Economic Outlook Database), structural economic growth projections by Crespo-Cuaresma and Dellink et al., SSP scenarios from the IPCC</t>
  </si>
  <si>
    <t xml:space="preserve">WIthin-country income distributions are fixed at the present and applied to the projected average income figures so that the benchmark scenarios are comparable. Projected income growth rates of GDP per capita are rebased as well. </t>
  </si>
  <si>
    <t>It's unclear whether IFAD and GIZ actually use the indicator, but they underwrote the development of the tool. World Data Lab: provides real-time estimates of poverty for almost every country.</t>
  </si>
  <si>
    <t xml:space="preserve">It is used as a real-time estimate to track progress of SDG 1, monitoring progress against ending extreme poverty. </t>
  </si>
  <si>
    <t>India</t>
  </si>
  <si>
    <t>To get an overview of estimation of poverty by various expert groups in India.</t>
  </si>
  <si>
    <t>Global Food Security Index</t>
  </si>
  <si>
    <t>GFSI</t>
  </si>
  <si>
    <t>Quantitative and qualitative benchmarking model, constructed from 28 unique indicators, that measures drivers of food security across 109 countries</t>
  </si>
  <si>
    <t>The Economist Intelligence Unit</t>
  </si>
  <si>
    <t>https://impact.economist.com/sustainability/project/food-security-index/</t>
  </si>
  <si>
    <t>There are two sets of weights provided in the index: one is neutral weights, and the other is the peer panel recommendation (the default weighting in the model). Indicator scores are normalized and then aggregated across categories to enable a comparison of broader concepts across countries. The normalisation method, by which the underlying data for all series are converted into comparable scores of 0-100, has been updated. In the current 2021 edition, upper and lower threshold values are specified for all series (the data values which correspond to a score of 100 and zero respectively). This has been done to ensure that data outliers do not skew the scores. The same upper and lower thresholds are applied across all years 2012-21 for each series. In previous editions, normalisation thresholds for some series were calculated based on the minimum and maximum data values appearing in the dataset in each given year. Applying the same normalisation thresholds across all years means that scores can be compared directly across years; this makes for more intuitive time-series analysis. 
The index is a dynamic quantitative and qualitative benchmarking model constructed from 58 unique indicators that measure the drivers of food security across both developing and developed countries. It looks at the issues of food affordability, availability, quality and safety, and natural resources and resilience. Prior to 2020, Natural resources and resilience wasn't its own category but rather an adjustment factor (since 2017). Data for the quantitative indicators are drawn from national and international statistical sources. Where there were missing values in quantitative or survey data, Economist Impact has used estimates. Estimated figures have been noted in the model workbook. Of the qualitative indicators, some have been created by Economist Impact, based on information from development banks and government websites, while others have been drawn from a range of surveys and data sources, and adjusted by the Economist Impact team. The main sources used in the GFSI are The Economist Intelligence Unit, the World Bank Group, the UN Food and Agriculture Organisation (FAO), the World Health Organisation (WHO), the World  Trade Organisation (WTO), the OECD, Notre Dame Global Adaptation Initiative (NDGAIN), the World Resources Institute (WRI), Yale Environmental Performance Index (EPI), the US Department of Agriculture (USDA), and national agriculture and health ministries. The 113 countries were chosen based on regional diversity, economic importance, population size, regional representation.</t>
  </si>
  <si>
    <t xml:space="preserve">Normalization: x = (x – Lower threshold(x)) / (Upper threshold(x) – Lower threshold(x)) where Lower threshold (x) and Upper threshold (x) are specified for all series. 
Unfavorable food security normalization: x = (x – Upper threshold(x)) / (Upper threshold(x) – Lower threshold(x)) where Lower threshold(x) and Upper threshold(x) are specified for all series. </t>
  </si>
  <si>
    <t>All notes are based on this article:  http://foodsecurityindex.eiu.com/Home/DownloadResource?fileName=EIU%20Global%20Food%20Security%20Index%20-%202015%20Findings%20%26%20Methodology.pdf</t>
  </si>
  <si>
    <t>Data come from ~50 sources, but most of them are the same sources cited in the Data Source list (CPI, household surveys, GNI, etc.). The poverty measure they use in the Affordability is the Poverty line: Number of poor at international poverty line $3.20 a day (2011 PPP). Another part of the Affordability score is mobile subscribers, which comes via the ITU from NRA/NSO surveys. There are also a number of sub-indicators that are qualitativey scored by EIU analysts, such as whether food safety net programmes are present in the country. Availability sub-indicators come from sources like the FBS, GEAQ, AQUASTAT, LOSS, and many more. It should be noted that the data sources listed in the Data Source list are those from the first 3 pages of data sources listed in the GFSI report appendix, exclusive of the EIU qualitative data; there were 9 pages in total. Therefore, the Data Sources associated with GFSI should not be considered exhaustive, since there were too many to be listed here. This should be considered a common challenge presented by any composite index.</t>
  </si>
  <si>
    <t xml:space="preserve">It is possible to compare trends from 2012 to the present, as well as between countries for any year based on the overall score or categories or sub-indicators. </t>
  </si>
  <si>
    <t xml:space="preserve">Any changes to normlisation methods and weighting have been retroactively applied to enable time series comparability. </t>
  </si>
  <si>
    <t xml:space="preserve">To measure food security at the country level (is not people-centered and therefore cannot delve into households or inequality). </t>
  </si>
  <si>
    <t>Inform action towards the SDGs.</t>
  </si>
  <si>
    <t xml:space="preserve">Global Hunger Index </t>
  </si>
  <si>
    <t>GHI</t>
  </si>
  <si>
    <t xml:space="preserve">Aggregate scores for 1. Undernourishment; 2. Child Wasting; 3. Child Stunting; 4, Child Mortality, scaled relative to highest observed global value of each. </t>
  </si>
  <si>
    <t>Concern Worldwide and Welthungerhilfe</t>
  </si>
  <si>
    <t>https://www.globalhungerindex.org/</t>
  </si>
  <si>
    <t xml:space="preserve">First, for each country, values are determined for four indicators: 1. Undernourishment; 2. Child Wasting; 3. Child Stunting; 4, Child Mortality. Second, each of the four  component indicators is given a standardized score on a 100-point scale based on the highest observed level for the indicator on a global scale in recent decades. Third, standardized scores are aggregated to calculated the GHI score for each country, with each of the three dimensions (inadequate food supply; child mortaluty; and child undernutrition, which is composed equally of child stunting and child wasting) given equal weight. </t>
  </si>
  <si>
    <r>
      <rPr>
        <sz val="9"/>
        <color rgb="FF000000"/>
        <rFont val="Trebuchet MS"/>
        <family val="2"/>
      </rPr>
      <t xml:space="preserve">GHI score = 1/3*(standardized % of undernourished population or ST PUN) + 1/6*(standardized % of wasting in children under 5 years old or ST CWA)+ 1/6*(Standarized % of stunting in children under 5 years old or ST CST) + 1/3* (standardized % of children dying before the age of 5 or ST CM)
</t>
    </r>
    <r>
      <rPr>
        <sz val="9"/>
        <color theme="1"/>
        <rFont val="Trebuchet MS"/>
        <family val="2"/>
      </rPr>
      <t>Standardized components: 
ST PUN= PUN/80*100
ST CWA= CWA/30*100
ST CST= CST/70*100
ST CM= CM/35*100</t>
    </r>
  </si>
  <si>
    <t>Some countries with incomplete data are provisionally categorized according to the GHI Severity Scale based on existing data and complementary reports</t>
  </si>
  <si>
    <t>Data for the indicators come from data collection efforts by various UN and other multilateral agencies. Undernourishment data are provided by the Food and Agriculture Organization of the United Nations (FAO). Child mortality data are sourced from the United Nations Interagency Group for Child Mortality Estimation (UN IGME). Child wasting and child stunting data are drawn from the joint database of UNICEF, the World Health Organization (WHO), and the World Bank, as well as from WHO’s continuously updated Global Database on Child Growth and Malnutrition, the most recent reports of the Demographic and Health Surveys (DHS) and Multiple Indicator Cluster Surveys (MICS), and statistical tables from UNICEF.</t>
  </si>
  <si>
    <t>The key to understanding a country’s GHI score lies in that country’s indicator values, especially when compared with the indicator values for other countries in the report. For some countries, high scores are driven by high rates of undernourishment, reflecting a lack of calories for large swathes of the population. For others, high scores result from high levels of child wasting, reflecting acute undernutrition; child stunting, reflecting chronic undernutrition; and/or child mortality, reflecting children’s hunger and nutrition levels, as well as other extreme challenges facing the population. Broadly speaking, then, a high GHI score can be evidence of a lack of food, a poor-quality diet, inadequate child caregiving practices, an unhealthy environment, or all of these factors.</t>
  </si>
  <si>
    <t>Each report includes GHI scores and indicator data for three reference years in addition to the focus year. In this report, the 2021 GHI scores can be directly compared with the GHI scores given for three reference years—2000, 2006, and 2012. The reference years are selected to provide an assessment of progress over time while also ensuring there is no overlap in the range of years from which the data are drawn.</t>
  </si>
  <si>
    <t>~6 years</t>
  </si>
  <si>
    <t>To measure and track hunger and to spotlight areas with the greatest need to eliminate hunger.</t>
  </si>
  <si>
    <t>The indices capture the multidimensional nature of hunger by calculating Global Hunger Index (GHI) scores comprised of four indicators: undernourishment, child wasting, child stunting, and child mortality.</t>
  </si>
  <si>
    <t>Ethiopia Govt</t>
  </si>
  <si>
    <t>Ethiopia: To understand the factors that lead to food insecurity and households’ vulnerability.</t>
  </si>
  <si>
    <t>To inform policy and program design and implementation.</t>
  </si>
  <si>
    <t>Number of severely food insecure people (million)</t>
  </si>
  <si>
    <t>FAO</t>
  </si>
  <si>
    <t>Number of individuals in each country living in households where at least one adult was found to be severely food insecure</t>
  </si>
  <si>
    <t>https://www.fao.org/faostat/en/#data/FS</t>
  </si>
  <si>
    <t>Food insecurity refers to limited access to food at the individual level due to lack of money or other resources. This indicator estimates the number of individuals in each country living in households where at least one adult was found to be severely food insecure. The severity of food insecurity is measured using data collected with the Food Insecurity Experience Scale survey module (FIES-SM), a set of eight questions asking to self-report conditions and experiences typically associated with limited access to food. Based on the Rasch measurement model, the information obtain in the survey is used to construct a scale of food insecurity severity. Here, each individual interviewed in a nationally representative survey is assigned a probability of being one of three classes: food secure or marginally insecure, moderately food insecure, and severely food insecure using globally defined threshold. Following, the prevalence of food insecurity at each level of severity in the population is calculated as the weighted sum of the probability of being food insecure for all respondents (i) in the sample: FI =∑Pi Wi. Finally, since only individual age 15 or older are interviewed, a multistep procedure is required to estimate the prevalence and number of individual (all ages) that are food insecure.</t>
  </si>
  <si>
    <t>The Basch model used to calculate a scale of food insecurity severity is the following: Prob(Xi,j = Yes) = exp(ai –bj) /( 1+exp(ai –bj)) Here the model estimates the probability of observing an affirmative answer by respondent i to question j is a logistic function of the distance, on an underlying scale of severity, between the position of the respondent ai, and that of the item bj. Then, the model can calculate the probability of being food insecure at each threshold of severity for each respondent i. Then, the prevalence of food insecurity at each threshold is calculated as the weighted sum of the probability of being food insecure for all respondents (i) in the sample: FI = ∑Pi*Wi. Where Wi are post-stratification weights that indicate the proportion of individuals in the national population represented at each threshold in the sample.</t>
  </si>
  <si>
    <t>Multistep process which includes logistic function model and weighted averages</t>
  </si>
  <si>
    <t>Food Insecurity Experience Scale survey module (FIES-SM) included  in the Gallup World Poll (GWP). Additionaly, FAO collected for 20 countries (Afghanistan, Burkina Faso, Cameroon, Central African Republic, Chad, Democratic Republic of the Congo, El Salvador, Ethiopia, Guatemala, Haiti, Iraq, Liberia, Mozambique, Myanmar, Niger, Nigeria, Sierra Leone, Somalia, South Africa and Zimbabwe) data through the GeoPoll with the specific objective of addressing food insecurity during the Covid-19 pandemic. Also, national government surveys for a set of countries was used to calculate the indicator. (Afghanistan, Angola, Armenia, Botswana, Burkina Faso, Cabo Verde, Canada, Chile, Costa Rica, Ecuador, Fiji, Ghana, Greece, Grenada, Honduras, Indonesia, Israel, Kazakhstan, Kenya, Kiribati, Kyrgyzstan, Lesotho, Malawi, Mauritania, Mexico, Morocco, Namibia, Niger, Nigeria, Palestine, Philippines, Republic of Korea, Russian Federation, Saint Lucia, Samoa, Senegal, Seychelles, Sierra Leone, South Sudan, Sudan, Tonga, Uganda, United Republic of Tanzania, United States of America, Vanuatu, Viet Nam and Zambia)</t>
  </si>
  <si>
    <t>Universal thresholds are defined on the FIES global standard scale and converted into corresponding values on local scales. The process of calibrating each country’s scale against the FIES global standard can be referred to as equating, and permits the production of internationally comparable measures of food-insecurity severity for individual respondents, as well as comparable national prevalence rates.</t>
  </si>
  <si>
    <t>The indicator is constructed to track the SDG 2.1.2 – the prevalence of moderate or severe food insecurity in the population, based on the Food Insecurity Experience Scale (FIES) – has been specifically chosen to monitor progress towards ensuring access to adequate food for all.</t>
  </si>
  <si>
    <t>FAO: Used to complement the number of hungry people determined based on the POU</t>
  </si>
  <si>
    <t>Track progress on food insecurity</t>
  </si>
  <si>
    <t>Ethiopia, UK, United States</t>
  </si>
  <si>
    <t>Ethiopia: To understand the factors that lead to food insecurity and households’ vulnerability. UK: To measure the impacts of Covid-19. US: COVID-19 impact on food insecurity</t>
  </si>
  <si>
    <t>Ethiopia: To inform policy and program design and implementation US: first and second-order impacts of Covid-19</t>
  </si>
  <si>
    <t>Number of undernourished people (million) (3-year average)</t>
  </si>
  <si>
    <t>Prevalence of undernourishment x Total Population. Prevalence of undernourishment expresses the probability that a randomly selected individual from the population consumes an amount of calories that is insufficient to cover her/his energy requirement for an active and healthy life.</t>
  </si>
  <si>
    <t>Estimated number of people at risk of undernourishment. It is calculated by applying the estimated prevalence of undernourishment to total population in each period. The prevalence of undernourishment expresses the probability that a randomly selected individual from the population consumes an amount of calories that is insufficient to cover her/his energy requirement for an active and healthy life. The indicator is computed by comparing a probability distribution of habitual daily dietary energy consumption with a threshold level called the minimum dietary energy Requirement. Both are based on the notion of an average individual in the reference population. First, the prevalence of undernourishment (PoU) - which is an estimate of the percentage of individuals in the total population that are in a condition of undernourishment - must be calculated. To calculate the PoU estimates, the probability distribution of habitual dietary energy intake levels (Kcal per person per day) for an average individual is modeled as parametric probability density function. The indicator is obtained as the cumulative probability that daily habitual dietary energy intakes (x) are below minimum dietary energy requirements (MDER).  To calculate the PoU estimates, we need to construct two parameters: the mean dietary energy consumption (DEC) and its coefficient of variation (CV). The MDER are determined based on normative requirements for basic metabolic rate per kilogram of body mass, multiplied by the ideal weight that a healthy person given his height for each sex/age group, considering physical activity. The MDER for the total population is calculated by the weighted average of the lower bounds of the MDER for each sex and age group. The underlying data source for population structure and median height for each country is the UN Department of Economic and Social Affairs (DESA) Population Prospects (produced every two years), and the DHS respectively. The DEC and CV parameters can be directly calculated by using reliable data on food consumption from nationally representative household surveys that collect information on food consumption (Living Standard Measurement Surveys or Household Income or Expenditure Surveys). When these type of data sources are not available, the DEC and CV parameters are estimated from the dietary energy supply (DES) reported in the Food Balance Sheets (FBS), compiled by FAO for most countries in the world. Then, PoU estimates are produced for each country for which reliable FBS data are available. Here, PoU estimates for the current year are obtained by separately projecting each parameter of the model and then applying the PoU formula presented in the formula section.</t>
  </si>
  <si>
    <t xml:space="preserve">Number of undernourished people = ∫x&lt;MDER f(x|θ)dx * Population
Here θ is a vector of parameters that characterizes the pdf function. In most cases, the distribution is assumed to be lognormal, and thus fully characterized by only two parameters: the mean dietary energy consumption (DEC) and its coefficient of variation (CV). In some cases, a three-parameter skew-normal or skew-lognormal distribution is considered 
</t>
  </si>
  <si>
    <t>Parametric probability density function</t>
  </si>
  <si>
    <t>LSMS and Household Income and Expenditure Surveys. Food Balance Sheets (FBS) by FAO. UN Department of Economic and Social Affairs (DESA) Population Prospects (produced every two years), and the DHS.</t>
  </si>
  <si>
    <t xml:space="preserve">Country level estimates are reported as a three-year moving average to reduce the influence of possible estimation errors in the parameters of the model. </t>
  </si>
  <si>
    <t>At each annual report FAO conducts, a thorough revision of the entire PoU series estimates to incorporate all new evidence -data available- gathered since the publication of the last report. Thus, PoU series from different reports must not be directly compared, and is advice to refer to the same issue report to evaluate the evolution of  undernourishment over time.</t>
  </si>
  <si>
    <t>1. how COVID-19 has affected world hunger 2. Pandemic year marked by spike in world hunger described through this indicator</t>
  </si>
  <si>
    <t>Tracking progress</t>
  </si>
  <si>
    <t>Prevalence of moderate or severe food insecurity in the total population (percent)</t>
  </si>
  <si>
    <t>FIES-SM:  Moderate = inability to regularly eat healthy, balanced diets.</t>
  </si>
  <si>
    <t>https://www.fao.org/sustainable-development-goals/indicators/212/en/</t>
  </si>
  <si>
    <t>Household income, composition (including for example presence and number of small children, members with disabilities, elderly members, etc.), and education of the household head</t>
  </si>
  <si>
    <t>Food insecurity as measured by this indicator refers to limited access to food, at the level of individuals or households, due to lack of money or other resources. The severity of food insecurity is measured using data collected with the Food Insecurity Experience Scale survey module (FIES-SM), a set of eight questions asking to self-report conditions and experiences typically associated with limited access to food. For purposes of annual SDG monitoring, the questions are asked with reference to the 12 months preceding the survey. Using the Rasch measurement model, the information obtained in a survey is validated for internal consistency and converted into a quantitative measure along a scale of severity, ranging from low to high.Based on their responses to the FIES-SM items, the individuals or households interviewed in a nationally representative survey of the population are assigned a probability of being in one of three classes: food secure or only marginally insecure, moderately food insecure and severely food insecure as defined by two globally set thresholds. Based on FIES data collected over three years from 2014 to 2016, FAO has established the FIES reference scale, which is used as the global standard for experience-based food-insecurity measures, and to set the two reference thresholds of severity. SDG Indicator 2.1.2 is obtained as the cumulated probability to be in the two classes of moderate and severe food insecurity.</t>
  </si>
  <si>
    <t>The prevalence of food insecurity at each level of severity (FIL) in the population is computed as the weighted sum of the probability of being food insecure for all respondents (i) in a sample: FI L = ∑pi,Lwi</t>
  </si>
  <si>
    <t>To clarify the "relative" poverty line - the "zero" of the scale is relative, since the severity of food insecurity has no absolute reference against which it can be evaluated. The zero is then typically set to corrrespond to the mean estimated severity of a national population or some other aggregate. In order to enable cross-country comparability, the FIES uses anchoring points for conversion. In addition, to reduce the impact of year-to-year sampling variability, country-level estimates are presented as three-year averages computed as averages of all available years in the triennia.</t>
  </si>
  <si>
    <t xml:space="preserve">The Food Insecurity Experience Scale Survey module (FIES-SM) developed by FAO, and/or any of the other experience-based food security scale questionnaires that can be calibrated against the global FIES. These surveys can be used at the individual or household scale. Since 2014, it has been covered by the Gallup World Poll. </t>
  </si>
  <si>
    <t>The process of equating (calibrating each country's scale against the FIES global standard) allows the production of internationally comparable measures for individual respondents as well as comparable national prevalence rates.</t>
  </si>
  <si>
    <t>Only the three year average is provided</t>
  </si>
  <si>
    <t>To measure progress against SDG 2. PAHO:contribute to the policy dialogue for post-pandemic recovery, which is fundamental to closing gaps in equality and meeting the goals of the 2030 Agenda for Sustainable Development.</t>
  </si>
  <si>
    <t>Tracking progress. PAHO:contribute to the policy dialogue for post-pandemic recovery, which is fundamental to closing gaps in equality and meeting 
the goals of the 2030 Agenda for Sustainable Development.</t>
  </si>
  <si>
    <t xml:space="preserve">United States </t>
  </si>
  <si>
    <t>To understand the trends in prevalence rates of food security/insecurity status. And COVID-19 impact on food insecurity</t>
  </si>
  <si>
    <t>Key Statistics and Graphics on Food Security Status. US: first and second-order impacts of Covid-19</t>
  </si>
  <si>
    <t>Prevalence of severe food insecurity in the total population (percent)</t>
  </si>
  <si>
    <t>FIES-SM: Severe = a high probability of reduced food intake</t>
  </si>
  <si>
    <t>Food insecurity as measured by this indicator refers to limited access to food, at the level of individuals or households, due to lack of money or other resources. The severity of food insecurity is measured using data collected with the Food Insecurity Experience Scale survey module (FIES-SM), a set of eight questions asking to self-report conditions and experiences typically associated with limited access to food. For purposes of annual SDG monitoring, the questions are asked with reference to the 12 months preceding the survey. Using the Rasch measurement model, the informationobtained in a survey is validated for internal consistency and converted into a quantitative measure along a scale of severity, ranging from low to high.Based on their responses to the FIES-SM items, the individuals or households interviewed in a nationally representative survey of the population are assigned a probability of being in one of three classes: food secure or only marginally insecure, moderately food insecure and severely food insecure as defined by two globally set thresholds. Based on FIES data collected over three years from 2014 to 2016, FAO has established the FIES reference scale, which is used as the global standard for experience-based food-insecurity measures, and to set the two reference thresholds of severity. (FI sev) is computed by considering only the severe food-insecurity class.</t>
  </si>
  <si>
    <t>Weighted average by population</t>
  </si>
  <si>
    <t>To understand the trends in prevalence rates of food security/insecurity status.</t>
  </si>
  <si>
    <t xml:space="preserve">Key Statistics and Graphics on Food Security Status </t>
  </si>
  <si>
    <t>Prevalence of undernourishment (percent)</t>
  </si>
  <si>
    <t>Percentage of individuals in the total population that are in a condition of undernourishment, which is defined as the condition of an individual whose habitual food consumption is insufficient to provide, on average, the amount of dietary energy required to maintain a normal, active and healthy life.</t>
  </si>
  <si>
    <t>https://www.fao.org/faostat/en/#data</t>
  </si>
  <si>
    <t xml:space="preserve">The prevalence of undernourishment expresses the probability that a randomly selected individual from the population consumes an amount of calories that is insufficient to cover her/his energy requirement for an active and healthy life. The indicator is computed by comparing a probability distribution of habitual daily dietary energy consumption with a threshold level called the minimum dietary energy Requirement. Both are based on the notion of an average individual in the reference population. To compute an estimate of the prevalence of undernourishment in a population, the probability distribution of habitual dietary energy intake levels (expressed in kcal per person per day) for the average individual is modelled as a parametric probability density function (pdf), f(x). The indicator is obtained as the cumulative probability that the habitual dietary energy intake (x) is below the minimum dietary energy requirements (MDER) (i.e. the lowest limit of the range of energy requirements for the population’s representative average individual) as in the formula below: PoU = ∫x&lt;MDER f(x|θ)dx, where θ is a vector of parameters that characterizes the pdf. The distribution is assumed to be lognormal, and thus fully characterized by only two parameters: the mean dietary energy consumption (DEC), and its coefficient of variation (CV). </t>
  </si>
  <si>
    <t xml:space="preserve">To compute an estimate of the prevalence of undernourishment in a population, the probability distribution of habitual dietary energy intake levels (expressed in kcal per person per day) for the average individual is modelled as a parametric probability density function (pdf), f(x). The indicator is obtained as the cumulative probability that the habitual dietary energy intake (x) is below the minimum dietary energy requirements (MDER) (i.e. the lowest limit of the range of energy requirements for the population’s representative average individual) as in the formula below: PoU = ∫x&lt;MDER f(x|θ)dx, where θ is a vector of parameters that characterizes the pdf. The distribution is assumed to be lognormal, and thus fully characterized by only two parameters: the mean dietary energy consumption (DEC), and its coefficient of variation (CV). </t>
  </si>
  <si>
    <t>The indicator is reported as a prevalence and is denominated as “prevalence of undernourishment” (PoU), which is an estimate of the percentage of individuals in the total population that are in a condition of undernourishment. National estimates are reported as three-year moving averages, to control for the low reliability of some of the underlying parameters, such as the year-to-year variation in food commodity stocks, one of the components of the annual FAO Food Balance Sheets for which complete, reliable information is very scarce. Regional and global aggregates, on the other hand, are reported as annual estimates, on account of the fact that possible estimation errors are expected not to be correlated across countries.</t>
  </si>
  <si>
    <t>DHS, Food Balance Sheets (FAO), FIES</t>
  </si>
  <si>
    <t xml:space="preserve">Yes </t>
  </si>
  <si>
    <t xml:space="preserve">To measure progress towards SDG Target 2.1 and understand access to food in terms of dietary energy inadequacy. </t>
  </si>
  <si>
    <t xml:space="preserve">WHO: Uses indicator to track progress related to hunger and food deprivation and measure hunger and food deprivation. </t>
  </si>
  <si>
    <t>To measure global average life expectancy and links to health and nutrition</t>
  </si>
  <si>
    <t>Poverty vs Food Security</t>
  </si>
  <si>
    <t>Poverty</t>
  </si>
  <si>
    <t>Food Security</t>
  </si>
  <si>
    <t>World Bank, Wilshire, DHS, Goldman Sachs Indices, UNICEF, UNDP, IFAD, FAO, WFP, USAID</t>
  </si>
  <si>
    <t>Meta Data for Good, CEGA, World Bank</t>
  </si>
  <si>
    <t>Gates foundation, ourworldindata org, IHME</t>
  </si>
  <si>
    <t>World Bank , UNICEF, Oxford Institute of Social Policy, UNDP, WHO, OECD</t>
  </si>
  <si>
    <t>WFP, DHS, Gates Foundation</t>
  </si>
  <si>
    <t>G20, Mo Ibrahim Foundation</t>
  </si>
  <si>
    <t>WorldPop, World Data Lab, Stanford Sustainability and Artificial Intelligence Lab, AIDDATA, Data Intensive Development Lab, CEGA, Paris21, Asian Development Bank, World Bank, UNICEF, UNDP, WFP</t>
  </si>
  <si>
    <t>UNDP, Oxford Poverty and Human Development Initiative, The Rockefeller Foundation, UNICEF , CEPAL, World Bank, OECD, FERDI, OAS, WHO, IFAD, FAO, WFP</t>
  </si>
  <si>
    <t>World Bank, UNDP, OECD, UNICEF, OPHI, FAO, WFP</t>
  </si>
  <si>
    <t>World Bank, UNDP, OECD, UNICEF, OPHI, IFAD, FAO</t>
  </si>
  <si>
    <t>World Bank, OPHI, UNICEF, UNDP, OECD</t>
  </si>
  <si>
    <t>USAID, World Bank, OECD, Our World in Data, FAO, UNESCAP, Unicef, WFP, WHO</t>
  </si>
  <si>
    <t>WHO, World Bank, UNDATA, Global Development Policy Center, HDX, FAO</t>
  </si>
  <si>
    <t>World Bank, UNDATA, HDX, CEIC</t>
  </si>
  <si>
    <t>World Bank, ODI, Unicef, FAO</t>
  </si>
  <si>
    <t>World Bank, UNICEF, UNESCAP</t>
  </si>
  <si>
    <t>World Bank, CIESIN, AFDB, USDA, ADB</t>
  </si>
  <si>
    <t>World Bank, WHO, Gates Foundation, Development Initiatives, World Vision International, Concern Worldwide, Resource Watch, ILO, CARE, USAID, Unicef, UNDP, IFAD, FAO, WFP, PAHO</t>
  </si>
  <si>
    <t>Gates Foundation, ILO, WHO, Escap, UNDP, World Bank, IFAD, Unicef</t>
  </si>
  <si>
    <t>Gates Foundation, WHO, IFAD, Escap, UNDP, WHO, Unicef, World Bank</t>
  </si>
  <si>
    <t>IFAD, Escap, UNDP, World Bank, Unicef</t>
  </si>
  <si>
    <t>UNDP, USAID, Metadata-UN, WHO, FAO, PAHO, UNICEF, IFAD, WFP, World Bank</t>
  </si>
  <si>
    <t>Innovations for Poverty Action (IPA), Center for Agriculture and Rural Development (CARD), Grameen Foundation, GO Lab, FSD Africa, Vision Fund, Opportunity International</t>
  </si>
  <si>
    <t>UN_escwa, OPHI, UNICEF, UNDP, FAO, WFP</t>
  </si>
  <si>
    <t>CWW</t>
  </si>
  <si>
    <t>World Bank, ILO</t>
  </si>
  <si>
    <t>World Data Lab, UNICEF, UNDP, ODI, IFAD, WFP</t>
  </si>
  <si>
    <t>FAO, CCOF, Corteva, IFAJ, Foragro, World Bank</t>
  </si>
  <si>
    <t>Resource Watch, IFAD, Welthungerhilfe, Center for Development Research, WFP</t>
  </si>
  <si>
    <t>FAO, PAHO, IFAD, WHO, UNICEF, WFP, World Bank, UNDP, OECD</t>
  </si>
  <si>
    <t>FAO, WHO, World Economic Forum, WFP, UN, Unicef, IFAD, PAHO, UNDP, OECD</t>
  </si>
  <si>
    <t>FAO, PAHO, World Bank, WHO, UNICEF, WFP, IFAD</t>
  </si>
  <si>
    <t>FAO, INDDEX Project, World Bank, WHO, UNICEF, IFAD, PAHO, WFP, OECD, UNDP</t>
  </si>
  <si>
    <t>Type of data source (Household Survey, Surveillance, Administrative, satellite data)</t>
  </si>
  <si>
    <t>Collection Method</t>
  </si>
  <si>
    <t>Unique indicator(s) that use this source</t>
  </si>
  <si>
    <t>Number of indicators using source</t>
  </si>
  <si>
    <t>Number of indicator-producing orgs using source</t>
  </si>
  <si>
    <t>Notes</t>
  </si>
  <si>
    <t>Who funds data collection #1</t>
  </si>
  <si>
    <t>Who funds data collection #2</t>
  </si>
  <si>
    <t>Who funds data collection #3</t>
  </si>
  <si>
    <t>Who funds data collection #4</t>
  </si>
  <si>
    <t>Who funds data collection #5</t>
  </si>
  <si>
    <t>Type of funding institution (NGO, Government, Foundation, International Organization) #1</t>
  </si>
  <si>
    <t>Type of funding institution (NGO, Government, Foundation, International Organization) #2</t>
  </si>
  <si>
    <t>Type of funding institution (NGO, Government, Foundation, International Organization) #3</t>
  </si>
  <si>
    <t>Type of funding institution (NGO, Government, Foundation, International Organization) #4</t>
  </si>
  <si>
    <t>Type of funding institution (NGO, Government, Foundation, International Organization) #5</t>
  </si>
  <si>
    <t>Funding in Governments of Interest</t>
  </si>
  <si>
    <t>Raw data publicly available? (Yes No)</t>
  </si>
  <si>
    <t>Disaggregation by gender? (Yes No)</t>
  </si>
  <si>
    <t>Disaggregation by Age (Yes No)</t>
  </si>
  <si>
    <t>Other disaggregation</t>
  </si>
  <si>
    <t>Cross-country Comparability (0/1)</t>
  </si>
  <si>
    <t>Explain</t>
  </si>
  <si>
    <t>Time series comparability (0/1)</t>
  </si>
  <si>
    <t>How far back the time series goes</t>
  </si>
  <si>
    <t>Frequency of Measurement</t>
  </si>
  <si>
    <t>Living Standards Measurement Study Survey</t>
  </si>
  <si>
    <t>LSMS</t>
  </si>
  <si>
    <t>National Statistical Office (NSO)</t>
  </si>
  <si>
    <t>Household Survey</t>
  </si>
  <si>
    <t>Interview</t>
  </si>
  <si>
    <t>DFID</t>
  </si>
  <si>
    <t>Governments</t>
  </si>
  <si>
    <t>International Organization</t>
  </si>
  <si>
    <t>Government</t>
  </si>
  <si>
    <t xml:space="preserve">India: World Bank only (LSMS 1997-1998); Nigeria (Living Standard Survey 2018-2019) Federal Government of Nigeria, The World Bank, Department for International Development, and National Social Safety-Net Coordinating Office; Ethiopia: Note: To construct consumption measurement the World Bank uses the HICES a government existing survey. Though, the Socioeconomic Survey (LSMS type - 2018) is funded by the Government of Ethiopia, Bill and Melinda Gates Foundation, Foreign Commonwealth and Development Office, and the World Bank. South Africa (Living Condition Survey 2014-2015):This is part of the LSMS collection data and is funded by the Government of South Africa. Bangladesh: No LSMS records. Data from the HIES was used to construct consumption estimates. </t>
  </si>
  <si>
    <t>Data are at the household level and can be aggregated by numerous identifiers/characteristics</t>
  </si>
  <si>
    <t xml:space="preserve">It is difficult to discern since not all countries use the same procedures to collect the data. Though, most countries used the same data collection methods. </t>
  </si>
  <si>
    <t>There is time comparability within each country, though the frequency of surveys conducted for each country vary making time series comparability complex.</t>
  </si>
  <si>
    <t xml:space="preserve">Difficult to say, each country has different number of surveys conducted at different points in time with different frequency of measurement. </t>
  </si>
  <si>
    <t>National Household Income and Expenditure Surveys (HIES)</t>
  </si>
  <si>
    <t>HIES</t>
  </si>
  <si>
    <t>National statistical offices</t>
  </si>
  <si>
    <t xml:space="preserve">Used in World Poverty Clock by way of the World Bank's PovCal database as well as the International Income Distribution Database (I2D2)'s globally harmonized database drawn from more than 600 nationally representative household surveys. Its purpose is to collect information on household income and/or expenditure, and was originally designed to provide input into the CPIS and National Accounts to improve macro economic statistics (as opposed to improve development stats as the LSMS and IHS). </t>
  </si>
  <si>
    <t>National governments</t>
  </si>
  <si>
    <t>World Bank, UNDP, or other multilateral organizations</t>
  </si>
  <si>
    <t xml:space="preserve">India (Household Expenditure on Service and Durable Goods Survey 2015): Government of India funded the survey. Nigeria (General Household Survey 2018-2019): Also part of the LSMS-ISA) Funded by the Bill and Melinda Gates Foundation and the Government of Nigeria. Ethiopia (Household Consumption Expenditure Survey 2010-2011): Funded by the Ethiopian Government. South Africa (Income and Expenditure Survey 2010-2011): Funders are not available though no international organization is mentioned.  Bangladesh (Household Income and Expenditure Survey 2016-2017): Government of Bangladesh, the World Bank, and the World Food Programme. </t>
  </si>
  <si>
    <t>This collection of surveys are conducted independently by each country - there is no coordination by any international organization -thus each country might have different procedures and questionnaires to conduct the HIES.</t>
  </si>
  <si>
    <t>The purpose of the HIES is to asses the level, structure, and trends of the economic wellbeing (income/expenditure) of households and individuals. It is expected that each country has consistency in the procedures of the HIES to make time comparison possible</t>
  </si>
  <si>
    <t>Every 5 years, but some countries more often</t>
  </si>
  <si>
    <t>Integrated Household Survey</t>
  </si>
  <si>
    <t>IHS</t>
  </si>
  <si>
    <t>National statistics offices</t>
  </si>
  <si>
    <t>This collection of underlying data sources includes all households survey that are not part of data collections promoted by international organizations (LSMS, DHS, MICS, CWIQ, HBS,HIES). The IHS core questions cover several themes. These include economic activity, education, health and disability, identity, income.</t>
  </si>
  <si>
    <t>National Governments</t>
  </si>
  <si>
    <t>India (National Sample Survey- Social Consumption &amp; Health 2014): Funded by the Indian Government. Nigeria: No IHS conducted, only General Household Survey as part of LSMS.  Ethiopia: Does not conduct an IHS, only conducts the HIES. (Household Consumption Expenditure Survey 2010-2011): Funded by the Ethiopian Government. South Africa: No IHS conducted, only the Living Condition Survey-LSMS  available.   Bangladesh (Integrated Household Survey 2018-2019): Funded by USAID.</t>
  </si>
  <si>
    <t>National; Subnational</t>
  </si>
  <si>
    <t>Urban/Rural for some countries</t>
  </si>
  <si>
    <t>Unknown</t>
  </si>
  <si>
    <t>Since the IHS covers a core questionnaire across countries it is meant to be able to compare across countries. Though, countries across different regions might use different procesures and methods to conduct their surveys making comparison across countries unlikely.</t>
  </si>
  <si>
    <t>These datasets provide a series of repeated cross-sectional surveys which may be used to analyse change over time.</t>
  </si>
  <si>
    <t>Country dependent, 2009 for EU</t>
  </si>
  <si>
    <t>Varies across countries.</t>
  </si>
  <si>
    <t>Labour force surveys</t>
  </si>
  <si>
    <t>LFS</t>
  </si>
  <si>
    <t xml:space="preserve">National statistics offices  </t>
  </si>
  <si>
    <t>Used via the World Development Indicators database on employment by sector to make projections of people escaping poverty</t>
  </si>
  <si>
    <t>India (Labour Force Survey 2018): Produced and Funded by the Indian Ministry of Statistics and Programme Implementation. Nigeria: No LFS conducted. Ethiopia (National Labour Force Survey 2013): Produced and Funded by the Ethiopian Central Statistical Agency (CSA). South Africa (Quarterly Labour Force Survey 2019): Produced and Funded by Statistics South Africa (SSA). Bangladesh (Labour Force Survey 2017): Produced and Funded by Bangladesh Bureau of Statistics (BBS).</t>
  </si>
  <si>
    <t>Education level</t>
  </si>
  <si>
    <t>The definitions in LFS are created by the ILO (International Labor Organization)</t>
  </si>
  <si>
    <t>LFS are used to track labor force trends</t>
  </si>
  <si>
    <t>Country dependent, but 1980 is about the earliest I could find</t>
  </si>
  <si>
    <t>Country dependent, but many countries aim for continuous or quarterly updates</t>
  </si>
  <si>
    <t>Luxembourg Income Study Database</t>
  </si>
  <si>
    <t>LISD</t>
  </si>
  <si>
    <t>Luxembourg Income Study Research Center</t>
  </si>
  <si>
    <t>Luxembourg Ministry of Culture</t>
  </si>
  <si>
    <t>International National Statistic Offices (NSO)</t>
  </si>
  <si>
    <t>OECD</t>
  </si>
  <si>
    <t>UNESCO</t>
  </si>
  <si>
    <t>World Bank, ILO, IMF, James M. and Cathleen D. Stone Center on Socio-Economic Inequality, STATEC,</t>
  </si>
  <si>
    <t>India (Wave 8 - 2010): Information not available. Nigeria: No LIS survey conducted. Ethiopia: No LIS survey conducted. South Africa (Wave 10- 2016):Information not available. Bangladesh: No LIS Survey conducted.</t>
  </si>
  <si>
    <t>Education, disability, immigration status</t>
  </si>
  <si>
    <t>LIS acquires datasets based on surveys that have been fielded by data providers. Then harmonises the microdata into a common template in order to make those datasets as comparable as possible across countries and over time.</t>
  </si>
  <si>
    <t>Every 5 years from 1980 to 2000. Then, every 3 years</t>
  </si>
  <si>
    <t>Priority Survey</t>
  </si>
  <si>
    <t>PS</t>
  </si>
  <si>
    <t>This Priority Surveys are only found in African countries such as Cameroon, Chad, Central African Republic, Djibouti, Equatorial Guinea, Eritrea, Madagascar, Sao Tome and Principe, and Senegal. These are household Income/Expenditure Household surveys, and are usually funded by the World Bank and ocasionally UNICEF. Also, the frequency of measurement is low and are conducted with few waves in each country.</t>
  </si>
  <si>
    <t>UNICEF</t>
  </si>
  <si>
    <t>National Government</t>
  </si>
  <si>
    <t>Examples: Cameroon (Fourth Cameroon Household Survey ECAM): Funded by the World Bank and defined as a Priority Survey by the World Bank. Central African Republic (Enquête Centrafricaine pour le Suivi-Evaluation du Bien-être - ECASEB 2008): Last household expenditure/consumption survey conducted. Funded by the CAR Government and the World Bank.  Chad (Enquête sur la Consommation des Ménages et le Secteur Informel au Tchad 2011 -ECOSIT): Labeled as part of the  Priority Survey Collection by the World Bank. Funded by the World Bank and UNICEF.  Djibouti (Enquête Djiboutienne Auprès des Ménages pour les Indicateurs Sociaux 2017- EDAM): Funded by the World Bank, UK Department for International Development, Korea-World Bank Partnership Facility, and Ireland Department of Foreign Affairs and Trade.</t>
  </si>
  <si>
    <t xml:space="preserve">In come cases, like Eritrea, surveys are conducted using different procedures and questionnaires (Rapid Appraisal Survey 1993) making comparison across countries difficult. </t>
  </si>
  <si>
    <t xml:space="preserve">In very few countries this survey is conducted more than once, making it impossible to compare over time. </t>
  </si>
  <si>
    <t>Varies across countries. Very few surveys conducted.</t>
  </si>
  <si>
    <t>National Household Budget Surveys</t>
  </si>
  <si>
    <t>HBS</t>
  </si>
  <si>
    <t xml:space="preserve">India: Does not conduct a HBS only conducts the HIES. Nigeria: Does not conduct a HBS only conducts the General Household Survey as part of the LSMS. Funded by the Bill and Melinda Gates Foundation and the Government of Nigeria. Ethiopia: Does not conduct an HBS, only conducts the HIES. (Household Consumption Expenditure Survey 2010-2011): Funded by the Ethiopian Government. South Africa: Does not conduct a HBS only conducts the HIES. (Income and Expenditure Survey 2010-2011): Funders are not available though no international organization is mentioned. Bangladesh: No HBS is conducted only HIES. (Household Income and Expenditure Survey 2016-2017): Government of Bangladesh, the World Bank, and the World Food Programme. </t>
  </si>
  <si>
    <t>Dependent on country. Some have region and degree of urbanization</t>
  </si>
  <si>
    <t>Uncertain, but leaning yes. HBS seem to be most prominent in the EU but other countries have begun to do them. They are able to be used for cross-country comparisons among OECD countries, but nothing mentions if that comparison holds for countries that implemented their HBS later.</t>
  </si>
  <si>
    <t>Time series comparability is expected on a country-level basis. Seems unlikely (or at least very difficult) to get consistent data for many countries for cross-country time series comparability though</t>
  </si>
  <si>
    <t>Country dependent; 1988 for the EU</t>
  </si>
  <si>
    <t>Core Welfare Indicator Questionnaire Survey (2010-2014)</t>
  </si>
  <si>
    <t>CWIQ</t>
  </si>
  <si>
    <t>National statistics offices and/or research organizations like EDI Global: https://www.edi-global.com/about-us/</t>
  </si>
  <si>
    <t>The CWIQ was developed jointly by the World Bank with UNDP and UNICEF and was designed to gather information related to poverty, generally containing information related to housing conditions, water and sanitation, education, health care use and access, income and assets. In the 90s it was primarily used in Africa but in the last 10 years has spread to other regions. CWIQ surveys may be labeled as household living condition surveys or welfare monitoring surveys, or under a survey of another name that uses the CWIQ questionnaire and builds upon it. The core is intentionall short and was designed to produce standardized indicators of poverty and welfare; while traditionally poverty was assessed through consumer expenditure surveys, the CWIQ was designed to be a less expensive and quicker alternative. . The CWIQ collects (i) indicators of household well-being; and, (ii) indicators of access, usage and satisfaction with community and other basic services. (http://ghdx.healthdata.org/series/core-welfare-indicators-questionnaire-survey-cwiq)</t>
  </si>
  <si>
    <t>UNDP</t>
  </si>
  <si>
    <t>ILO</t>
  </si>
  <si>
    <t>India: No CWIQ conducted. Nigeria (Core Welfare Indicators Questionnaire 2006): Funded by the Government of Nigeria and the World Bank. Ethiopia (Welfare Monitoring Survey - Core Welfare Indicator Questionnaire 2015-2016): Funded by the Development Assistant Group, World Food Program, UNICEF. South Africa: No CWIQ conducted. Bangladesh (Welfare Monitoring Survey): Funded by the World Bank.</t>
  </si>
  <si>
    <t>Sometimes; no central depository for CWIQ</t>
  </si>
  <si>
    <t xml:space="preserve">Designed to be standard across countries. </t>
  </si>
  <si>
    <t>It does not seem that it is used consistently enough in countries, or perhaps is now so embedded within their national surveys, to assess time series comparability. Theoretically, this should be possible.</t>
  </si>
  <si>
    <t xml:space="preserve">Country dependent, 1996 was the first time it was piloted. </t>
  </si>
  <si>
    <t>Highly dependent on the country; was designed to be annual.</t>
  </si>
  <si>
    <t>ICP PPP</t>
  </si>
  <si>
    <t>ICP</t>
  </si>
  <si>
    <t>Admin - National aggregates</t>
  </si>
  <si>
    <t>Industry</t>
  </si>
  <si>
    <t>"PPPs are calculated based on the price of a common basket of goods and services in each participating economy and are a measure of what an economy’s local currency can buy in another economy."</t>
  </si>
  <si>
    <t>Changes in PPP data can be tracked over time in the second linked spreadsheet</t>
  </si>
  <si>
    <t>Annually, but no new data since 2017</t>
  </si>
  <si>
    <t>Demographic Health Survey</t>
  </si>
  <si>
    <t>DHS</t>
  </si>
  <si>
    <t>National Statistical Office, Ministry of Health, University, Government/Private research group</t>
  </si>
  <si>
    <t xml:space="preserve">USAID </t>
  </si>
  <si>
    <t>UNFPA</t>
  </si>
  <si>
    <r>
      <rPr>
        <sz val="9"/>
        <rFont val="Trebuchet MS"/>
        <family val="2"/>
      </rPr>
      <t xml:space="preserve">India (DHS 2015-2016): Funded by Indian Ministry of Health and Family Welfare, USAID, Department for International Development, the Bill and Melinda Gates Foundation,UNICEF,  UNFPA, and the MacArthur Foundation; Cameroon (DHS 2018): Funded by the Government of Cameroon, USAID, US President's Malaria Initiative, UNFPA, and the Global Fund through the National Malaria Control Program; Ethiopia (DHS 2016): Government of Ethiopia, USAID, the Government of the Netherlands, Global Fund, Irish Aid, World Bank, UNFPA, UNICEF, and UN Women; South Africa (DHS 2016): Funded by the Government of South Africa, Global Fund, European Union, UNICEF,  and UNFPA; Bangladesh (DHS 2017) Funded by USAID. Source: </t>
    </r>
    <r>
      <rPr>
        <u/>
        <sz val="9"/>
        <color rgb="FF1155CC"/>
        <rFont val="Trebuchet MS"/>
        <family val="2"/>
      </rPr>
      <t>https://dhsprogram.com/data/available-datasets.cfm</t>
    </r>
    <r>
      <rPr>
        <sz val="9"/>
        <rFont val="Trebuchet MS"/>
        <family val="2"/>
      </rPr>
      <t xml:space="preserve"> </t>
    </r>
  </si>
  <si>
    <t>They survey is generally representative at the residence level (i.e. rural/urban) and at the regional level (i.e. department/state)</t>
  </si>
  <si>
    <t>One of the key aims of The DHS Program is to collect data that are comparable across countries. To achieve this, standard model questionnaires have been developed. These model questionnaires—which have been reviewed and modified in each of the eight phases of The DHS program—form the basis for the questionnaires that are implemented in each country. Typically, a country is asked to adopt the model questionnaire in its entirety, but can add questions of particular interest. However, questions in the model may be deleted when they are irrelevant in a particular country.</t>
  </si>
  <si>
    <t>Final reports statistics do not permit comparability across time since there are changes in indicators construction over the years (e.g., time frames, population of interest). The DHS program has an Statcompiler data that accounts for this differences across countries and time making the comparison between countries and time possible. Because of this, the data found in the Statcompiler section may differ from the one found in Final reports for each country.</t>
  </si>
  <si>
    <t>Every 5 years</t>
  </si>
  <si>
    <t>Multiple Indicator Cluster Survey</t>
  </si>
  <si>
    <t>MICS</t>
  </si>
  <si>
    <t>International Governments</t>
  </si>
  <si>
    <r>
      <rPr>
        <sz val="9"/>
        <rFont val="Trebuchet MS"/>
        <family val="2"/>
      </rPr>
      <t xml:space="preserve">India (MICS 2000): Funded by UNICEF; Cameroon (MICS 2014): Funded by UNICEF, Cameroon Government through the Ministry of Health, and the European Union through the Public Finance Reform Support Program; Ethiopia (MICS 1995): Funded by UNICEF. South Africa No MICS conducted. Bangladesh (MICS 2019) : Funded by UNICEF and UNFPA. Source: </t>
    </r>
    <r>
      <rPr>
        <u/>
        <sz val="9"/>
        <color rgb="FF1155CC"/>
        <rFont val="Trebuchet MS"/>
        <family val="2"/>
      </rPr>
      <t>https://mics.unicef.org/surveys</t>
    </r>
  </si>
  <si>
    <t>The majority of MICS surveys are designed to be representative at the national level. Sample sizes are sufficient to generate robust data at the regional and provincial levels, and for urban and rural areas.   MICS reports routinely disaggregate data by age, gender, education, wealth, location of residence, ethnicity and other stratifiers, in an effort to identify those left behind, and to shed light on disparities</t>
  </si>
  <si>
    <t>The Global MICS Programme was developed by UNICEF in the 1990s as an international multi-purpose household survey programme to support countries in collecting internationally comparable data on a wide range of indicators on the situation of children and women. MICS surveys measure key indicators that allow countries to generate data for use in policies, programmes, and national development plans, and to monitor progress towards the Sustainable Development Goals (SDGs) and other internationally agreed upon commitments.</t>
  </si>
  <si>
    <t>MICS programme provides reporting templates to facilitate the efficient production of documentation on the results of surveys as well as the comparison of data across different surveys over time. As the templates are standardized, results from one survey can be compared with those of another.</t>
  </si>
  <si>
    <t>Difficult to say, each country has different number of surveys conducted at different points in time with different frequency of measurement. There is rounds every 5 years though not every country is survey at the same year.</t>
  </si>
  <si>
    <t>Food Insecurity Experience Scale survey module</t>
  </si>
  <si>
    <t>FIES-SM</t>
  </si>
  <si>
    <t>FAO and Gallup World Poll</t>
  </si>
  <si>
    <t>Household Survey; Individual Survey</t>
  </si>
  <si>
    <t>The FIES-SM can be adapted for individual or household data collection, and since 2014 has been applied to nationally representative samples via the Gallup World Poll, while other national surveys exist that already collect FIES compatible data</t>
  </si>
  <si>
    <t>Kingdom of Belgium</t>
  </si>
  <si>
    <t>European Union</t>
  </si>
  <si>
    <t>Ministry of Agriculture, Forestry and Fisheries of Japan</t>
  </si>
  <si>
    <t>The Gallup World Poll survey asks the same questions at every country every time making it possible to trend data from year to year and make comparison across countries. Though, countries where more than 80% of the population has access to telephone are interviewed through a telephone survey, while countries with less than 80% of telephone coverage are interview through a face-to-face survey.</t>
  </si>
  <si>
    <t xml:space="preserve">The Gallup World Poll survey asks the same questions at every country every time making it possible to trend data from year to year and make comparison across countries. </t>
  </si>
  <si>
    <t xml:space="preserve">The frequency of measurement ranges from semiannual, annual or biennial depending on each country. </t>
  </si>
  <si>
    <t>Census</t>
  </si>
  <si>
    <t>CEN</t>
  </si>
  <si>
    <t>National statistics office</t>
  </si>
  <si>
    <t>Interview and Questionnaires</t>
  </si>
  <si>
    <t>For middle- and high-income countries, they are more likely to utilize a regular census to gather household level data as opposed to an IHS. For these countries, tax data also supplant the need for HIES and HBS. For low- and middle-income countries, the UNFPA in addition to entities like USAID provide census technical assistance.</t>
  </si>
  <si>
    <t>UNFPA Population Data Thematic Fund</t>
  </si>
  <si>
    <t>India: The census has been undertaken 15 times since the late 1800s. The most recent took place in 2011.Nigeria also has a long history of census collection, although it was improved first in 1991 and then again in 2006. Ethiopia has conducted censuses since 1984, although not consistently. South Africa planned to conduct a census every 5 years and began in 1994, however it was deemed too frequent and readjusted to every ten years. Bangladesh began collecting census data in 1974 and collects every 10 years. These census are primarily funded by the national governments, but places like Bangladesh receive additional support by organizations like, the EU, USAID, UNFPA, and the US Census Bureau.</t>
  </si>
  <si>
    <t>Sometimes</t>
  </si>
  <si>
    <t>Many available</t>
  </si>
  <si>
    <t>It depends on the topic, but sometimes sensitive topics are not comparable because they are not collected: questions related to migration, disability, type of marriage, and marriage registration.</t>
  </si>
  <si>
    <t>The purpose of a Census is to track demographic and population trends over time.</t>
  </si>
  <si>
    <t>Every 10 (sometimes 5) years</t>
  </si>
  <si>
    <t>Food Balance Sheets</t>
  </si>
  <si>
    <t>FBS</t>
  </si>
  <si>
    <t>Household Survey or Administrative Data records</t>
  </si>
  <si>
    <t>FAO does not provide national reference metadata. The main source is official statistics from FAO member countries. Exceptionally, unofficial data are also used as well as estimated/imputed data. The source data can originate from surveys, administrative data and estimates based on expert observations. Which type of source is used by countries affect significantly reliability and comparability of data.</t>
  </si>
  <si>
    <t>There is limited geographical comparability due to differences in methods and coverage, except for regions with homogenous countries.</t>
  </si>
  <si>
    <t>For shorter time periods reasonably good comparability over time can be expected as there is stability in the product definition and classification. However, as the time series are very long (from 1961) full comparability over time can not be expected.</t>
  </si>
  <si>
    <t>Yearly</t>
  </si>
  <si>
    <t>AFB</t>
  </si>
  <si>
    <t>International Universities and International Research Centers</t>
  </si>
  <si>
    <t>Afrobarometer is a pan-African, nonpartisan research network that has provided reliable data on African experiences and evaluations of democracy, governance, and quality of life since 1999. ts indicators also measure progress toward 12 of the 17 U.N. Sustainable Development Goals.</t>
  </si>
  <si>
    <t>USAID</t>
  </si>
  <si>
    <t>Department for International Development (DFID)</t>
  </si>
  <si>
    <t>Swedish Internation Development Cooperation Agency (SIDA)</t>
  </si>
  <si>
    <t>Other Foundations or Research Centers</t>
  </si>
  <si>
    <t>Foundation</t>
  </si>
  <si>
    <t>India &amp; Bangladesh: No Afrobarometer survey conducted. Nigeria (Afrobarometer Survey 2017 Round 7): Funded by the Department for International Development, Swedish International Development Cooperation Agency, United States Agency for International Development (USAID), and the World Bank. Ethiopia and South Africa(Afrobarometer Survey 2011-2013 Round 5): Funded by the Mo Ibrahim Foundation, Swedish Internation Development Cooperation Agency, Department for International Development, USAID, World Bank, and the Institute for Security Studies (South Africa).</t>
  </si>
  <si>
    <t>Urban/Rural</t>
  </si>
  <si>
    <t>Uses a standard questionnaire that allows comparisons across countries and over time.</t>
  </si>
  <si>
    <t>Every 2 to 3 years</t>
  </si>
  <si>
    <t xml:space="preserve">Pan Arab Project for Family Health (PAPFAM) - Family Health Survey </t>
  </si>
  <si>
    <t>PAPFAM</t>
  </si>
  <si>
    <t>Similar to the DHS. Project aimed to help 16 Arab countries improve and strenghten the availability, accesibility, range and quality of family health and reproductive health program through the creation of a reliable database (by creating the Family Health Survey). Though, sometimes the PAPFAM funds other surveys such as the DHS or MICS in Arab countries. In other words, the PAPFAM works sometimes as a funder or/and producer of data (providing technical assistance).</t>
  </si>
  <si>
    <t>OPEC</t>
  </si>
  <si>
    <t>Arabian Gulf Fund (AGFUND)</t>
  </si>
  <si>
    <t>OFID</t>
  </si>
  <si>
    <t>UNICEF, WHO, League of Arab States (LAS)</t>
  </si>
  <si>
    <t>No FHS conducted in any of the listed countries.</t>
  </si>
  <si>
    <t>The PAPFAM- Family Health Surveys uses core standarized questions assuring cross-country comparability.</t>
  </si>
  <si>
    <t>Similar to the DHS allowing comparison over time.</t>
  </si>
  <si>
    <t>AmericasBarometer</t>
  </si>
  <si>
    <t>AMB</t>
  </si>
  <si>
    <t>LAPOP</t>
  </si>
  <si>
    <t>Interview or online survey</t>
  </si>
  <si>
    <t>Vanderbilt University</t>
  </si>
  <si>
    <t>National Science Foundation</t>
  </si>
  <si>
    <t>Inter-American Development Bank</t>
  </si>
  <si>
    <t>University</t>
  </si>
  <si>
    <t xml:space="preserve">It is only conducted in North, Central, and South America, and the Caribbean </t>
  </si>
  <si>
    <t>Level of education</t>
  </si>
  <si>
    <t>Common questionnaire core, and standarized methods allow for comparison across countries and over time</t>
  </si>
  <si>
    <t>Every 2 years</t>
  </si>
  <si>
    <t>Annual Questionnaire on Government Expenditure on Agriculture and Related Categories</t>
  </si>
  <si>
    <t>GEAQ</t>
  </si>
  <si>
    <t>Admin - National expenditures</t>
  </si>
  <si>
    <t>Questionnaire</t>
  </si>
  <si>
    <t xml:space="preserve">Used instead of ASTI data as a sub-indicator for the Availability component of the index: Public Expenditure on agricultural research and development. </t>
  </si>
  <si>
    <t>By types of funding: agriculture vs. environmental protection  vs. forestry and fisheries, etc.</t>
  </si>
  <si>
    <t>Put into a common currency for comparability.</t>
  </si>
  <si>
    <t>Annual</t>
  </si>
  <si>
    <t>Country CPI</t>
  </si>
  <si>
    <t>CPI</t>
  </si>
  <si>
    <t>CPIs often used for cross-country comparison. WB also published working paper using these estimates for exactly that</t>
  </si>
  <si>
    <t>CPIs are always made in comparison to a base year</t>
  </si>
  <si>
    <t>Annual (or more often)</t>
  </si>
  <si>
    <t>ITU Questionnaire</t>
  </si>
  <si>
    <t>ITU</t>
  </si>
  <si>
    <t>National statistics offices (NSO) and/or National telecommunication regulatory authority (NRA)</t>
  </si>
  <si>
    <t>Used in the GFSI as part of their Affordability score, measuring # of mobile subscribers per 100 people via an International Telecommunication Union (ITU) database. The list of appropriate and standardized ICT indicators was determined by a partnership with the UN between stakeholders like the OECD and ITU. The ITU helped to disseminate these standards to national statistical offices in the late oughts, but doesn't seem to be involved in funding the collection of the data.</t>
  </si>
  <si>
    <t>India: funded and gathered by the department of telecommunication under the ministry of information and communication technology. Research ICT Africa collected data on households and individuals for South Africa, Nigeria, and Ethiopia.</t>
  </si>
  <si>
    <t>Urban/Rural, income level</t>
  </si>
  <si>
    <t xml:space="preserve">Uncertain, but seem like the standardization recommendations by ITU has encouraged countries to collect data in comparable ways. </t>
  </si>
  <si>
    <t xml:space="preserve">Data is collected annually for the household/individual level data, sometimes quarterly or monthly for operator level data. </t>
  </si>
  <si>
    <t>National Accounts data</t>
  </si>
  <si>
    <t>NAD</t>
  </si>
  <si>
    <t>National statistics offices and/or Ministry of Finance or Treasury</t>
  </si>
  <si>
    <t>Admin - National aggregates (e.g. average GDP growth by Household Consumption Expenditure)</t>
  </si>
  <si>
    <t>Used for historical and forecast GDP per capit in the World Economic Outlook (WEO) by the IMF</t>
  </si>
  <si>
    <t>Region, several but not all of the indicators are also calculated for regions</t>
  </si>
  <si>
    <t>"Every effort has been made to present the estimates of the various countries or areas in a form designed to facilitate international comparability. To this end, important differences in concept, scope, coverage and classification have been described in the footnotes for individual countries. Such differences should be taken into account to avoid misleading comparisons."</t>
  </si>
  <si>
    <t>Aggregates include growth/change over time for all countries</t>
  </si>
  <si>
    <t>National Child Labor Surveys</t>
  </si>
  <si>
    <t>ILO-IPEC</t>
  </si>
  <si>
    <t>ILO/National statistics offices</t>
  </si>
  <si>
    <t>The ILO-IPEC estimations on child labor are available for 106 countries. The underlying data sources used to calculate these estimates come from different sources: 32 countries used the Multiple Indicator Cluster Surveys (MICS), 30 countries used National Labour Force surveys (under the eurostat regulations), 22 countries used other national labour force surveys or other national household surveys, 16 countries used Child Labour Surveys implemented by ILO, and 6 countries used the DHS.</t>
  </si>
  <si>
    <t>International Labour Organization (ILO)</t>
  </si>
  <si>
    <t>African Development Bank</t>
  </si>
  <si>
    <t>DFID, National Governments, USAID</t>
  </si>
  <si>
    <t>India: No Child Labour Survey conducted by ILO. Also, no information available if India is included as part of the 106 countries in the analysis. Nigeria: No Child Labour Survey conducted by ILO. Also, no information available if India is included as part of the 106 countries in the analysis. Ethiopia (National Child Labour Survey 2015): Funded by ILO. South Africa (Survey of activities of young people in South Africa 1999): Funded by ILO. Bangladesh (Baseline Survey on Child Domestic Labour 2006): Funded by ILO, TBP Preparatory Phase Project, DFID, USAID, the Royal Norwegian Embassy.</t>
  </si>
  <si>
    <t>The harmonization of reference years was carried out as part of the calculation of extrapolation weights. The main means of harmonizing national data sets was by processing national household survey data according to a pre-defined framework favouring comparability across countries and over time, following internationally agreed standards, concepts and definitions.</t>
  </si>
  <si>
    <t>Every 4 years</t>
  </si>
  <si>
    <t>Poverty Probability Index Survey</t>
  </si>
  <si>
    <t>PPIS</t>
  </si>
  <si>
    <t>Innovation for Poverty Action (IPA)</t>
  </si>
  <si>
    <t>Cisco Foundation, Mastercard Foundation, The Bill &amp; Melinda Gates Foundation, FSD Africa, Grameen Foundation, Opportunity International, World Vision / Vision Fund International</t>
  </si>
  <si>
    <t>Yes- must create an account to access</t>
  </si>
  <si>
    <t>Target population - not nationally representative</t>
  </si>
  <si>
    <t xml:space="preserve">Unknown </t>
  </si>
  <si>
    <t>PPI-calculated poverty rates from different countries are not perfectly comparable. Countries might measure or value expenditure in different ways. Also, PPI are made when data and funding become available, so they are created at different points in time. As the economy grows, a country's PPI might change, and PPI are calculated for each country differently.</t>
  </si>
  <si>
    <t>If you administer the PPI survey to the same group of households or two equally representative group of households at a regular interval you can track poverty rates over time</t>
  </si>
  <si>
    <t>N/a</t>
  </si>
  <si>
    <t>Depends on the clients purpose</t>
  </si>
  <si>
    <t>Questionnaire on Food Losses from Production to the Retail Stages</t>
  </si>
  <si>
    <t>LOSS</t>
  </si>
  <si>
    <t>Admin - Government</t>
  </si>
  <si>
    <t>Used for an Availability sub-indicator to measure of post-harvest and preconsumer food loss as a ratio of the domestic supply (production, net imports and stock changes) of crops, livestock and fish commodities (in tonnes).</t>
  </si>
  <si>
    <t>Might be limited depending on how many countries are in the dataset, doesn't seem like many.</t>
  </si>
  <si>
    <t xml:space="preserve">Again, limited by data availability, doesn't seem robust. </t>
  </si>
  <si>
    <t>Water and Agriculture Questionnaire</t>
  </si>
  <si>
    <t>AQUASTAT</t>
  </si>
  <si>
    <t xml:space="preserve">Used for an Availability sub-indicator related to irrigation infrastructure. </t>
  </si>
  <si>
    <t xml:space="preserve">FAO sent an invitation to countries for "National Correspondents" to sign up and facilitate the questionnaire annually, therefore the FAO controls the content and dissemination of the questionnaire and does not seem to change it by country. </t>
  </si>
  <si>
    <t xml:space="preserve">This questionnaire is somewhat comparable, to 2018 data and beyond, while the methodology for data collection was different 2017 and before. </t>
  </si>
  <si>
    <t>Annual; a more comprehensive questionnaire is issued every five years</t>
  </si>
  <si>
    <t>World Health Surveys</t>
  </si>
  <si>
    <t>WHS</t>
  </si>
  <si>
    <t>World Health Organization (WHO)</t>
  </si>
  <si>
    <t>India, Ethiopia, South Africa, Bangladesh (WHS 2003): Funded by World Health Organization. Nigeria: No WHS conducted.</t>
  </si>
  <si>
    <t xml:space="preserve">Rural/Urban, Income/Quintile </t>
  </si>
  <si>
    <t>The World Health Survey uses standard survey procedures and instruments for general population surveys to gather comparable data across WHO member states.</t>
  </si>
  <si>
    <t>It is only conducted once at each country</t>
  </si>
  <si>
    <t>One-time series at each country (Only meant to be conducted once)</t>
  </si>
  <si>
    <t>Raw Data Source</t>
  </si>
  <si>
    <t>Raw Data Source ID</t>
  </si>
  <si>
    <t>Organization that collects the data</t>
  </si>
  <si>
    <t>Household vs Admin</t>
  </si>
  <si>
    <t>Frequency of data collection</t>
  </si>
  <si>
    <t>Geographic coverage (# of countries)</t>
  </si>
  <si>
    <t>Household</t>
  </si>
  <si>
    <t>Variable</t>
  </si>
  <si>
    <t>5 Years; Variable</t>
  </si>
  <si>
    <t>&lt;Annual</t>
  </si>
  <si>
    <t>3-5 Years</t>
  </si>
  <si>
    <t>Annual; Variable</t>
  </si>
  <si>
    <t>Yes (varies)</t>
  </si>
  <si>
    <t>Admin</t>
  </si>
  <si>
    <t>5 Years</t>
  </si>
  <si>
    <t>&lt;Annual; Annual</t>
  </si>
  <si>
    <t>5-10 Years</t>
  </si>
  <si>
    <t>Household &amp; Admin</t>
  </si>
  <si>
    <t>2-3 Years</t>
  </si>
  <si>
    <t>2 Years</t>
  </si>
  <si>
    <t>4 Years</t>
  </si>
  <si>
    <t>Single collection</t>
  </si>
  <si>
    <t>Other NOTES</t>
  </si>
  <si>
    <t>https://ec.europa.eu/eurostat/cros/content/integrated-household-survey_en</t>
  </si>
  <si>
    <r>
      <rPr>
        <u/>
        <sz val="9"/>
        <color theme="7"/>
        <rFont val="Trebuchet MS"/>
        <family val="2"/>
      </rPr>
      <t xml:space="preserve">ILO description &amp; datasets: </t>
    </r>
    <r>
      <rPr>
        <u/>
        <sz val="9"/>
        <color theme="7"/>
        <rFont val="Trebuchet MS"/>
        <family val="2"/>
      </rPr>
      <t>https://www.ilo.org/surveyLib/index.php/catalog/LFS/about</t>
    </r>
  </si>
  <si>
    <r>
      <rPr>
        <u/>
        <sz val="9"/>
        <color theme="7"/>
        <rFont val="Trebuchet MS"/>
        <family val="2"/>
      </rPr>
      <t xml:space="preserve">ILO datasets 2: </t>
    </r>
    <r>
      <rPr>
        <u/>
        <sz val="9"/>
        <color theme="7"/>
        <rFont val="Trebuchet MS"/>
        <family val="2"/>
      </rPr>
      <t>https://www.ilo.org/dyn/lfsurvey/lfsurvey.list?p_lang=en</t>
    </r>
  </si>
  <si>
    <r>
      <rPr>
        <u/>
        <sz val="9"/>
        <color theme="7"/>
        <rFont val="Trebuchet MS"/>
        <family val="2"/>
      </rPr>
      <t xml:space="preserve">Mention of ILO definitions (Annex C): </t>
    </r>
    <r>
      <rPr>
        <u/>
        <sz val="9"/>
        <color theme="7"/>
        <rFont val="Trebuchet MS"/>
        <family val="2"/>
      </rPr>
      <t>https://webarchive.nationalarchives.gov.uk/ukgwa/20031222022152/http://www.statistics.gov.uk/downloads/theme_labour/What_exactly_is_LFS1.pdf</t>
    </r>
  </si>
  <si>
    <t>https://www.ilo.org/surveyLib/index.php/catalog/LFS#_r=1645656313132&amp;collection=&amp;country=&amp;dtype=&amp;from=1975&amp;page=1&amp;ps=&amp;sid=&amp;sk=india&amp;sort_by=rank&amp;sort_order=desc&amp;to=2020&amp;topic=&amp;view=s&amp;vk=</t>
  </si>
  <si>
    <t>This collection includes data derived from national labour force surveys (LFS). Labour force surveys are one of the primary national household surveys conducted by countries. They are designed with the objective to produce official national statistics on the labour force, employment and unemployment for monitoring and planning purposes. LFS are the main source behind headline indicators of the labour market for short-term monitoring as well as more structural information on the number and characteristics of the employed, their jobs and working conditions, the job search activities of those without work, etc. They are a unique source of data on informal employment, and increasingly designed to produce statistics on unpaid forms of work and other related topics through add-on modules.
At the international level, LFS serve as the primary source for monitoring global commitments on the world of work, including under Goal 8 (Decent Work and Economic Growth) and Goal 5 (Gender Equality) of the 2030 Agenda for Sustainable Development.
LFS are typically conducted on a continuous or sub-annual basis to support short-term monitoring of labour markets and the economy. Where this is not feasible, LFS may be conducted on an annual or less frequent basis. LFS data nevertheless, generally provides a snap-shot picture of the labour market at a given point in time or over a given period.
To support monitoring and planning at national and subnational levels, LFS typically require large samples with complex sample designs. Analysis of LFS data thus generally requires the use of weights and evaluation of associated sampling errors.</t>
  </si>
  <si>
    <t>https://www.lisdatacenter.org/about-lis/</t>
  </si>
  <si>
    <t>https://www.lisdatacenter.org/about-lis/contributors/</t>
  </si>
  <si>
    <t>https://icasees.org/nada/index.php/catalog/30</t>
  </si>
  <si>
    <t>https://catalog.ihsn.org/catalog/4923</t>
  </si>
  <si>
    <t>https://documents1.worldbank.org/curated/en/230501468748469273/pdf/multi0page.pdf</t>
  </si>
  <si>
    <r>
      <rPr>
        <u/>
        <sz val="9"/>
        <color rgb="FF56C7AA"/>
        <rFont val="Trebuchet MS"/>
        <family val="2"/>
      </rPr>
      <t>EU HBS:</t>
    </r>
    <r>
      <rPr>
        <u/>
        <sz val="9"/>
        <color rgb="FF56C7AA"/>
        <rFont val="Trebuchet MS"/>
        <family val="2"/>
      </rPr>
      <t xml:space="preserve"> https://ec.europa.eu/eurostat/web/household-budget-surveys</t>
    </r>
  </si>
  <si>
    <r>
      <rPr>
        <u/>
        <sz val="9"/>
        <color rgb="FF56C7AA"/>
        <rFont val="Trebuchet MS"/>
        <family val="2"/>
      </rPr>
      <t>Tanzania HBS:</t>
    </r>
    <r>
      <rPr>
        <u/>
        <sz val="9"/>
        <color rgb="FF56C7AA"/>
        <rFont val="Trebuchet MS"/>
        <family val="2"/>
      </rPr>
      <t xml:space="preserve"> https://www.nbs.go.tz/index.php/en/census-surveys/poverty-indicators-statistics/household-budget-survey-hbs#</t>
    </r>
  </si>
  <si>
    <r>
      <rPr>
        <sz val="9"/>
        <color rgb="FF5DCEAF"/>
        <rFont val="Trebuchet MS"/>
        <family val="2"/>
      </rPr>
      <t xml:space="preserve">Old link for EU, but discusses cross-country comparisons: </t>
    </r>
    <r>
      <rPr>
        <u/>
        <sz val="9"/>
        <color rgb="FF5DCEAF"/>
        <rFont val="Trebuchet MS"/>
        <family val="2"/>
      </rPr>
      <t>https://www.gesis.org/en/gml/european-microdata/household-budget-surveys-hbs</t>
    </r>
  </si>
  <si>
    <t>https://www.ilo.org/surveyLib/index.php/catalog/HIES/about</t>
  </si>
  <si>
    <t>This collection includes data derived from Household Budget Surveys (HBS). HBS are one of the oldest and the most complex national household survey carried out by countries. They are designed specifically to produce information on the expenditure, income and as well as information about diverse features related to household living conditions with objectives to study the living standards of households. The general objectives for conducting the HBS are to provide data required (i) to assess the level, structure and trends of the economic well-being (income and/or expenditure) of households and individuals, (ii) to determine and update the basket of consumer goods and services.and weights used for the calculation of the Consumer Price Index, (iii) estimate distribution of economic resources: poverty, inequality and social exclusion. The data are widely used for formulation and monitoring of economic and social welfare policies, especially for particular segments of the population, such as the elderly, low-income households, single parent households, etc.
Data on household income and expenditures may be collected using income surveys, household income and expenditure surveys, or living standard measurement surveys. These surveys may be conducted through interviews and/or completion of questionnaires by households (the retrospective method). They may also be implemented using the diary method, in which households are requested to regularly enter into a diary all or some of their receipts and expenditures for a given period.
National HBS, representing all private households in the country, are usually undertaken at intervals not exceeding five years, but in many countries, they are carried out with annual periodicity.</t>
  </si>
  <si>
    <t>https://catalog.ihsn.org/catalog/4916/study-description</t>
  </si>
  <si>
    <t>http://ghdx.healthdata.org/series/core-welfare-indicators-questionnaire-survey-cwiq</t>
  </si>
  <si>
    <t>https://catalog.ihsn.org//catalog/?page=1&amp;sk=Core%20Welfare%20Indicators%20Questionnaire&amp;ps=15</t>
  </si>
  <si>
    <t>Survey called QUIBB in French and Portuguese</t>
  </si>
  <si>
    <t>https://www.worldbank.org/en/programs/icp</t>
  </si>
  <si>
    <t>https://databank.worldbank.org/embed/ICP-Annual-PPPs/id/8b9dca71?inf=n</t>
  </si>
  <si>
    <t>https://www.dhsprogram.com/data/STATcompiler-comparability.cfm</t>
  </si>
  <si>
    <t>https://mics.unicef.org/surveys</t>
  </si>
  <si>
    <t>https://mics.unicef.org/tools</t>
  </si>
  <si>
    <t>https://www.gallup.com/178667/gallup-world-poll-work.aspx</t>
  </si>
  <si>
    <t>https://www.unfpa.org/sites/default/files/pub-pdf/Census_Strategy_Final_July.pdf</t>
  </si>
  <si>
    <t>https://www.unfpa.org/sites/default/files/resource-pdf/Census_COVID19_digital.pdf</t>
  </si>
  <si>
    <t>https://www.unfpa.org/census#readmore-expand</t>
  </si>
  <si>
    <t>https://www.fao.org/faostat/en/#data/FBS</t>
  </si>
  <si>
    <t>https://www.fao.org/3/x9892e/X9892e01.htm#TopOfPage</t>
  </si>
  <si>
    <t>https://afrobarometer.org/data</t>
  </si>
  <si>
    <t>Afrobarometer is a pan-African, nonpartisan research network that has provided reliable data on African experiences and evaluations of democracy, governance, and quality of life since 1999.Data sets and analysis from nationally representative surveys in 38 African countries are accessible free of charge. Using a standard questionnaire that allows comparisons across countries and over time, the network's national partner organizations in 35+ African countries complete survey rounds (waves) every two to three years, each representing about 75% of the continent's population</t>
  </si>
  <si>
    <t>https://opecfund.org/operations/list/pan-arab-project-for-family-health-papfam-ii</t>
  </si>
  <si>
    <t>http://www.csa.org.lb/en/default.asp?menuID1=3&amp;menuID=10</t>
  </si>
  <si>
    <t>https://catalog.ihsn.org/catalog/977</t>
  </si>
  <si>
    <t>https://hdr.undp.org/en/content/which-data-sources-are-used-mpi</t>
  </si>
  <si>
    <t>http://ghdx.healthdata.org/record/syria-family-health-survey-2009</t>
  </si>
  <si>
    <t>https://www.vanderbilt.edu/lapop/about-americasbarometer.php</t>
  </si>
  <si>
    <t>https://www.fao.org/3/bs494e/bs494e.pdf</t>
  </si>
  <si>
    <t>https://www.fao.org/food-agriculture-statistics/data-release/data-release-detail/en/c/1411865/</t>
  </si>
  <si>
    <t>https://www.fao.org/3/cb5128en/cb5128en.pdf</t>
  </si>
  <si>
    <t>https://www.worldbank.org/en/research/brief/inflation-database</t>
  </si>
  <si>
    <t>https://www.itu.int/ITU-D/ict/publications/hhmanual/2009/material/HHManual2009.pdf</t>
  </si>
  <si>
    <t>https://www.itu.int/dms_pub/itu-d/opb/ind/D-IND-ITC_IND_HBK-2011-PDF-E.pdf</t>
  </si>
  <si>
    <t>https://unstats.un.org/unsd/economic_stat/ICT-Korea/Documents/Godavarkar_India.pdf</t>
  </si>
  <si>
    <t>https://microdata.worldbank.org/index.php/catalog/3508</t>
  </si>
  <si>
    <t>https://www.itu.int/en/ITU-D/Statistics/Documents/publications/wtid/WTID2021_ListOfEconomies_DecemberEdition.pdf</t>
  </si>
  <si>
    <t>Description: https://unstats.un.org/unsd/nationalaccount/pubsDB.asp?pType=3</t>
  </si>
  <si>
    <t>Datasets: https://unstats.un.org/unsd/nationalaccount/pubsDB.asp?pType=3</t>
  </si>
  <si>
    <t>https://www.ilo.org/ipec/ChildlabourstatisticsSIMPOC/Questionnairessurveysandreports/lang--en/index.htm</t>
  </si>
  <si>
    <t>https://www.povertyindex.org/get-started-ppi</t>
  </si>
  <si>
    <t>https://www.fao.org/statistics/data-collection/en/</t>
  </si>
  <si>
    <t>https://unstats.un.org/sdgs/metadata/files/Metadata-12-03-01A.pdf</t>
  </si>
  <si>
    <t>https://www.fao.org/aquastat/en/overview/methodology</t>
  </si>
  <si>
    <t>https://microdata.worldbank.org/index.php/catalog/1758</t>
  </si>
  <si>
    <t xml:space="preserve">WHO has developed and implemented a Survey Programme and a World Health Survey to compile comprehensive baseline information on the health of populations and on the outcomes associated with the investment in health systems; baseline evidence on the way health systems are currently functioning; and, ability to monitor inputs, functions, and outcomes. The aim of the WHO World Health Survey is to provide empirical data to the national health information systems so that there is a better monitoring of health of the people, responsiveness of health systems and measurement of health-related parameters. </t>
  </si>
  <si>
    <t>Source #1</t>
  </si>
  <si>
    <t>Source #2</t>
  </si>
  <si>
    <t>Source #3</t>
  </si>
  <si>
    <t>Source #4</t>
  </si>
  <si>
    <t>Type</t>
  </si>
  <si>
    <t>Organization 1</t>
  </si>
  <si>
    <t>Organization 2</t>
  </si>
  <si>
    <t>Organization 3</t>
  </si>
  <si>
    <t>Organization 4</t>
  </si>
  <si>
    <t>Organization 5</t>
  </si>
  <si>
    <t>Organization 6</t>
  </si>
  <si>
    <t>Organization 7</t>
  </si>
  <si>
    <t>Organization 8</t>
  </si>
  <si>
    <t>Organization 9</t>
  </si>
  <si>
    <t>Organization 10</t>
  </si>
  <si>
    <t>Organization 11</t>
  </si>
  <si>
    <t>Organization 12</t>
  </si>
  <si>
    <t>Organization 13</t>
  </si>
  <si>
    <t>Organization 14</t>
  </si>
  <si>
    <t>Organization 15</t>
  </si>
  <si>
    <t>Organization 16</t>
  </si>
  <si>
    <t>Wilshire</t>
  </si>
  <si>
    <t>Goldman Sachs Indices</t>
  </si>
  <si>
    <t>IFAD</t>
  </si>
  <si>
    <t>WFP</t>
  </si>
  <si>
    <t>Meta Data for Good</t>
  </si>
  <si>
    <t>CEGA</t>
  </si>
  <si>
    <t>IHME - estimates of extreme poverty</t>
  </si>
  <si>
    <t>Gates foundation</t>
  </si>
  <si>
    <t>ourworldindata org</t>
  </si>
  <si>
    <t>Index of Multiple Deprivation (Deprivations)</t>
  </si>
  <si>
    <t xml:space="preserve">World Bank </t>
  </si>
  <si>
    <t>Oxford Institute of Social Policy</t>
  </si>
  <si>
    <t>WHO</t>
  </si>
  <si>
    <t>Gates Foundation</t>
  </si>
  <si>
    <t>G20</t>
  </si>
  <si>
    <t>Mo Ibrahim Foundation</t>
  </si>
  <si>
    <t>Machine-learning guided classification of satellite imagery for poverty-line level consumption (WB $1.90/capita/day)</t>
  </si>
  <si>
    <t>WorldPop</t>
  </si>
  <si>
    <t>World Data Lab</t>
  </si>
  <si>
    <t>Stanford Sustainability and Artificial Intelligence Lab</t>
  </si>
  <si>
    <t>AIDDATA</t>
  </si>
  <si>
    <t>Data Intensive Development Lab</t>
  </si>
  <si>
    <t>Paris21</t>
  </si>
  <si>
    <t>Asian Development Bank</t>
  </si>
  <si>
    <t>MPI: Global Multidimensional Poverty Index (MPI)</t>
  </si>
  <si>
    <t>Oxford Poverty and Human Development Initiative</t>
  </si>
  <si>
    <t xml:space="preserve"> The Rockefeller Foundation</t>
  </si>
  <si>
    <t xml:space="preserve">UNICEF </t>
  </si>
  <si>
    <t>CEPAL</t>
  </si>
  <si>
    <t>FERDI</t>
  </si>
  <si>
    <t>OAS</t>
  </si>
  <si>
    <t>MPI: Headcount of MPI severe poverty [Subset of MPI headcount ratio, defined as deprivation in at least half of poverty dimensions]</t>
  </si>
  <si>
    <t>OPHI</t>
  </si>
  <si>
    <t>Poverty gap (Mean monthly income below $1.90 international poverty line)</t>
  </si>
  <si>
    <t>Our World in Data</t>
  </si>
  <si>
    <t>UNESCAP</t>
  </si>
  <si>
    <t>Unicef</t>
  </si>
  <si>
    <t>UNDATA</t>
  </si>
  <si>
    <t>Global Development Policy Center</t>
  </si>
  <si>
    <t>HDX</t>
  </si>
  <si>
    <t>CEIC</t>
  </si>
  <si>
    <t>ODI</t>
  </si>
  <si>
    <t>CIESIN</t>
  </si>
  <si>
    <t>AFDB</t>
  </si>
  <si>
    <t>USDA</t>
  </si>
  <si>
    <t>ADB</t>
  </si>
  <si>
    <t>Poverty headcount ratio at $1.90 a day</t>
  </si>
  <si>
    <t>Development Initiatives</t>
  </si>
  <si>
    <t>World Vision International</t>
  </si>
  <si>
    <t>Concern Worldwide</t>
  </si>
  <si>
    <t>Resource Watch</t>
  </si>
  <si>
    <t>CARE</t>
  </si>
  <si>
    <t>PAHO</t>
  </si>
  <si>
    <t>Escap</t>
  </si>
  <si>
    <t>Poverty line: number of poor at national poverty line</t>
  </si>
  <si>
    <t>Metadata-UN</t>
  </si>
  <si>
    <t>Poverty Probability Index ((Aggregate likelihood of being below a poverty line)</t>
  </si>
  <si>
    <t>Innovations for Poverty Action (IPA)</t>
  </si>
  <si>
    <t>Center for Agriculture and Rural Development (CARD)</t>
  </si>
  <si>
    <t>Grameen Foundation</t>
  </si>
  <si>
    <t>GO Lab</t>
  </si>
  <si>
    <t>FSD Africa</t>
  </si>
  <si>
    <t>Vision Fund</t>
  </si>
  <si>
    <t>Opportunity International</t>
  </si>
  <si>
    <t>UN_escwa</t>
  </si>
  <si>
    <t>Self-Sufficiency Standard (Consumption-based)</t>
  </si>
  <si>
    <t>World Poverty Clock (rate of people leaving poverty defined as $1.90/day)</t>
  </si>
  <si>
    <t>Global Food Security Index (GFSI)</t>
  </si>
  <si>
    <t>CCOF</t>
  </si>
  <si>
    <t>Corteva</t>
  </si>
  <si>
    <t>IFAJ</t>
  </si>
  <si>
    <t>Foragro</t>
  </si>
  <si>
    <t>Welthungerhilfe</t>
  </si>
  <si>
    <t>Center for Development Research</t>
  </si>
  <si>
    <t>World Economic Forum</t>
  </si>
  <si>
    <t>UN</t>
  </si>
  <si>
    <t>Prevalence of undernourishment (PoU) (percent)</t>
  </si>
  <si>
    <t>INDDEX Project</t>
  </si>
  <si>
    <t>Societal Poverty measure (ratio)</t>
  </si>
  <si>
    <t>Societal Poverty measure (count)</t>
  </si>
  <si>
    <t>Multidimensional Poverty measures</t>
  </si>
  <si>
    <t>AMPI</t>
  </si>
  <si>
    <t>SPL</t>
  </si>
  <si>
    <t>NS</t>
  </si>
  <si>
    <t>NU</t>
  </si>
  <si>
    <t>PMS</t>
  </si>
  <si>
    <t>PSFI</t>
  </si>
  <si>
    <t>PU</t>
  </si>
  <si>
    <r>
      <t xml:space="preserve">All: These estimates are provided </t>
    </r>
    <r>
      <rPr>
        <sz val="9"/>
        <color rgb="FF000000"/>
        <rFont val="Trebuchet MS"/>
        <family val="2"/>
      </rPr>
      <t>free for public use</t>
    </r>
    <r>
      <rPr>
        <sz val="9"/>
        <color theme="1"/>
        <rFont val="Trebuchet MS"/>
        <family val="2"/>
      </rPr>
      <t xml:space="preserve"> in the hope that they enable targeted policy response to humanitarian crises, provide the foundation for new insights into the causes and consequences of economic development and growth, and promote responsible policymaking in support of the Sustainable Development Goals.</t>
    </r>
  </si>
  <si>
    <r>
      <t xml:space="preserve">In the global MPI, a person is identified as multidimensionally poor or MPI poor if they are deprived in
at least one-third of the weighted MPI indicators. In other words, a person is MPI poor if the person’s
weighted deprivation score is equal to or higher than the poverty cutoff of 33.33%. After the poverty
identification step, we aggregate across individuals to obtain the incidence of poverty or headcount ratio
(H) which represents the proportion of poor people. We then compute the intensity of poverty (A),
representing the average number of weighted deprivations experienced by the poor. We then compute the
adjusted poverty headcount ratio (M0) or MPI by combining H and A in a multiplicative form </t>
    </r>
    <r>
      <rPr>
        <b/>
        <sz val="9"/>
        <color rgb="FF000000"/>
        <rFont val="Trebuchet MS"/>
        <family val="2"/>
      </rPr>
      <t>(MPI = H
x A).</t>
    </r>
  </si>
  <si>
    <r>
      <t xml:space="preserve">https://www.worldbank.org/en/topic/poverty/brief/multidimensional-poverty-measure 
</t>
    </r>
    <r>
      <rPr>
        <u/>
        <sz val="9"/>
        <color rgb="FF1155CC"/>
        <rFont val="Trebuchet MS"/>
        <family val="2"/>
      </rPr>
      <t>https://databank.worldbank.org/source/world-development-indicators#advancedDownloadOptions</t>
    </r>
  </si>
  <si>
    <t>Current level of organizational uptake</t>
  </si>
  <si>
    <t>Reflects depth or intensity</t>
  </si>
  <si>
    <t>More than one deprivation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</si>
</sst>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2"/>
      <color theme="1"/>
      <name val="Calibri"/>
      <family val="2"/>
      <scheme val="minor"/>
    </font>
    <font>
      <b/>
      <sz val="9"/>
      <color theme="1"/>
      <name val="Trebuchet MS"/>
      <family val="2"/>
    </font>
    <font>
      <sz val="9"/>
      <color theme="1"/>
      <name val="Trebuchet MS"/>
      <family val="2"/>
    </font>
    <font>
      <u/>
      <sz val="9"/>
      <color rgb="FF56C7AA"/>
      <name val="Trebuchet MS"/>
      <family val="2"/>
    </font>
    <font>
      <sz val="9"/>
      <color rgb="FF000000"/>
      <name val="Trebuchet MS"/>
      <family val="2"/>
    </font>
    <font>
      <u/>
      <sz val="9"/>
      <color theme="1"/>
      <name val="Trebuchet MS"/>
      <family val="2"/>
    </font>
    <font>
      <u/>
      <sz val="9"/>
      <color rgb="FF1155CC"/>
      <name val="Trebuchet MS"/>
      <family val="2"/>
    </font>
    <font>
      <sz val="9"/>
      <color rgb="FF333333"/>
      <name val="Trebuchet MS"/>
      <family val="2"/>
    </font>
    <font>
      <u/>
      <sz val="9"/>
      <color rgb="FF0000FF"/>
      <name val="Trebuchet MS"/>
      <family val="2"/>
    </font>
    <font>
      <sz val="9"/>
      <name val="Trebuchet MS"/>
      <family val="2"/>
    </font>
    <font>
      <b/>
      <sz val="9"/>
      <color rgb="FF000000"/>
      <name val="Trebuchet MS"/>
      <family val="2"/>
    </font>
    <font>
      <sz val="9"/>
      <color rgb="FF494444"/>
      <name val="Trebuchet MS"/>
      <family val="2"/>
    </font>
    <font>
      <sz val="10"/>
      <color theme="1"/>
      <name val="Trebuchet MS"/>
      <family val="2"/>
    </font>
    <font>
      <sz val="9"/>
      <color rgb="FF393F44"/>
      <name val="Trebuchet MS"/>
      <family val="2"/>
    </font>
    <font>
      <sz val="9"/>
      <color rgb="FF141414"/>
      <name val="Trebuchet MS"/>
      <family val="2"/>
    </font>
    <font>
      <sz val="9"/>
      <color rgb="FF5DCEAF"/>
      <name val="Trebuchet MS"/>
      <family val="2"/>
    </font>
    <font>
      <u/>
      <sz val="9"/>
      <color rgb="FF5DCEAF"/>
      <name val="Trebuchet MS"/>
      <family val="2"/>
    </font>
    <font>
      <u/>
      <sz val="9"/>
      <color theme="7"/>
      <name val="Trebuchet MS"/>
      <family val="2"/>
    </font>
    <font>
      <sz val="10"/>
      <name val="Trebuchet MS"/>
      <family val="2"/>
    </font>
    <font>
      <b/>
      <sz val="9"/>
      <name val="Trebuchet MS"/>
      <family val="2"/>
    </font>
    <font>
      <sz val="11"/>
      <name val="Trebuchet MS"/>
      <family val="2"/>
    </font>
    <font>
      <sz val="12"/>
      <color theme="1"/>
      <name val="Trebuchet MS"/>
      <family val="2"/>
    </font>
  </fonts>
  <fills count="13">
    <fill>
      <patternFill patternType="none"/>
    </fill>
    <fill>
      <patternFill patternType="gray125"/>
    </fill>
    <fill>
      <patternFill patternType="solid">
        <fgColor rgb="FFA5A5A5"/>
        <bgColor rgb="FFA5A5A5"/>
      </patternFill>
    </fill>
    <fill>
      <patternFill patternType="solid">
        <fgColor rgb="FF34AC8B"/>
        <bgColor rgb="FF34AC8B"/>
      </patternFill>
    </fill>
    <fill>
      <patternFill patternType="solid">
        <fgColor rgb="FFF68C7B"/>
        <bgColor rgb="FFF68C7B"/>
      </patternFill>
    </fill>
    <fill>
      <patternFill patternType="solid">
        <fgColor rgb="FF94A3DD"/>
        <bgColor rgb="FF94A3DD"/>
      </patternFill>
    </fill>
    <fill>
      <patternFill patternType="solid">
        <fgColor rgb="FFFFB279"/>
        <bgColor rgb="FFFFB279"/>
      </patternFill>
    </fill>
    <fill>
      <patternFill patternType="solid">
        <fgColor rgb="FF11B2EB"/>
        <bgColor rgb="FF11B2EB"/>
      </patternFill>
    </fill>
    <fill>
      <patternFill patternType="solid">
        <fgColor rgb="FFFFFFFF"/>
        <bgColor rgb="FFFFFFFF"/>
      </patternFill>
    </fill>
    <fill>
      <patternFill patternType="solid">
        <fgColor theme="0"/>
        <bgColor theme="0"/>
      </patternFill>
    </fill>
    <fill>
      <patternFill patternType="solid">
        <fgColor rgb="FFFAFAFA"/>
        <bgColor rgb="FFFAFAFA"/>
      </patternFill>
    </fill>
    <fill>
      <patternFill patternType="solid">
        <fgColor rgb="FF94A3DE"/>
        <bgColor rgb="FF94A3DE"/>
      </patternFill>
    </fill>
    <fill>
      <patternFill patternType="solid">
        <fgColor theme="6"/>
        <bgColor indexed="64"/>
      </patternFill>
    </fill>
  </fills>
  <borders count="3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style="thin">
        <color rgb="FF000000"/>
      </right>
      <top style="medium">
        <color indexed="64"/>
      </top>
      <bottom/>
      <diagonal/>
    </border>
    <border>
      <left style="thin">
        <color rgb="FF000000"/>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right style="thin">
        <color rgb="FF000000"/>
      </right>
      <top style="medium">
        <color indexed="64"/>
      </top>
      <bottom style="thin">
        <color rgb="FF000000"/>
      </bottom>
      <diagonal/>
    </border>
  </borders>
  <cellStyleXfs count="1">
    <xf numFmtId="0" fontId="0" fillId="0" borderId="0"/>
  </cellStyleXfs>
  <cellXfs count="154">
    <xf numFmtId="0" fontId="0" fillId="0" borderId="0" xfId="0"/>
    <xf numFmtId="0" fontId="1" fillId="2" borderId="7"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7" xfId="0" applyFont="1" applyFill="1" applyBorder="1" applyAlignment="1">
      <alignment horizontal="right" vertical="center" wrapText="1"/>
    </xf>
    <xf numFmtId="0" fontId="1" fillId="6" borderId="7"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 fillId="0" borderId="0" xfId="0" applyFont="1"/>
    <xf numFmtId="0" fontId="2" fillId="0" borderId="0" xfId="0" applyFont="1" applyAlignment="1">
      <alignment horizontal="left"/>
    </xf>
    <xf numFmtId="0" fontId="1" fillId="2" borderId="10"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4" xfId="0" applyFont="1" applyFill="1" applyBorder="1" applyAlignment="1">
      <alignment horizontal="center" vertical="center" wrapText="1"/>
    </xf>
    <xf numFmtId="0" fontId="2" fillId="0" borderId="15" xfId="0" applyFont="1" applyBorder="1"/>
    <xf numFmtId="0" fontId="3" fillId="0" borderId="16" xfId="0" applyFont="1" applyBorder="1"/>
    <xf numFmtId="0" fontId="4" fillId="8" borderId="0" xfId="0" applyFont="1" applyFill="1"/>
    <xf numFmtId="0" fontId="6" fillId="0" borderId="16" xfId="0" applyFont="1" applyBorder="1"/>
    <xf numFmtId="0" fontId="2" fillId="0" borderId="16" xfId="0" applyFont="1" applyBorder="1"/>
    <xf numFmtId="0" fontId="8" fillId="0" borderId="16" xfId="0" applyFont="1" applyBorder="1"/>
    <xf numFmtId="0" fontId="4" fillId="8" borderId="15" xfId="0" applyFont="1" applyFill="1" applyBorder="1"/>
    <xf numFmtId="0" fontId="2" fillId="0" borderId="17" xfId="0" applyFont="1" applyBorder="1"/>
    <xf numFmtId="0" fontId="2" fillId="0" borderId="18" xfId="0" applyFont="1" applyBorder="1"/>
    <xf numFmtId="0" fontId="4" fillId="8" borderId="18" xfId="0" applyFont="1" applyFill="1" applyBorder="1" applyAlignment="1">
      <alignment horizontal="left"/>
    </xf>
    <xf numFmtId="0" fontId="3" fillId="0" borderId="19" xfId="0" applyFont="1" applyBorder="1"/>
    <xf numFmtId="0" fontId="1" fillId="3" borderId="13"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2" fillId="0" borderId="15" xfId="0" applyFont="1" applyBorder="1" applyAlignment="1">
      <alignment vertical="center"/>
    </xf>
    <xf numFmtId="0" fontId="2" fillId="9" borderId="0" xfId="0" applyFont="1" applyFill="1"/>
    <xf numFmtId="0" fontId="2" fillId="9" borderId="16" xfId="0" applyFont="1" applyFill="1" applyBorder="1"/>
    <xf numFmtId="0" fontId="2" fillId="0" borderId="19" xfId="0" applyFont="1" applyBorder="1"/>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4" fillId="0" borderId="15" xfId="0" applyFont="1" applyBorder="1" applyAlignment="1">
      <alignment vertical="center"/>
    </xf>
    <xf numFmtId="0" fontId="4" fillId="0" borderId="0" xfId="0" applyFont="1" applyAlignment="1">
      <alignment vertical="center"/>
    </xf>
    <xf numFmtId="0" fontId="8" fillId="0" borderId="15" xfId="0" applyFont="1" applyBorder="1"/>
    <xf numFmtId="0" fontId="2" fillId="9" borderId="15" xfId="0" applyFont="1" applyFill="1" applyBorder="1"/>
    <xf numFmtId="0" fontId="4" fillId="9" borderId="0" xfId="0" applyFont="1" applyFill="1" applyAlignment="1">
      <alignment vertical="center"/>
    </xf>
    <xf numFmtId="0" fontId="2" fillId="9" borderId="18" xfId="0" applyFont="1" applyFill="1" applyBorder="1"/>
    <xf numFmtId="0" fontId="2" fillId="0" borderId="18" xfId="0" applyFont="1" applyBorder="1" applyAlignment="1">
      <alignment horizontal="left"/>
    </xf>
    <xf numFmtId="0" fontId="1" fillId="5" borderId="1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quotePrefix="1" applyFont="1" applyAlignment="1">
      <alignment vertical="center"/>
    </xf>
    <xf numFmtId="0" fontId="5" fillId="0" borderId="16" xfId="0" applyFont="1" applyBorder="1" applyAlignment="1">
      <alignment vertical="center"/>
    </xf>
    <xf numFmtId="0" fontId="2" fillId="0" borderId="0" xfId="0" applyFont="1" applyAlignment="1">
      <alignment horizontal="right"/>
    </xf>
    <xf numFmtId="0" fontId="2" fillId="0" borderId="16" xfId="0" applyFont="1" applyBorder="1" applyAlignment="1">
      <alignment vertical="center"/>
    </xf>
    <xf numFmtId="0" fontId="8" fillId="9" borderId="0" xfId="0" applyFont="1" applyFill="1"/>
    <xf numFmtId="0" fontId="2" fillId="0" borderId="18" xfId="0" applyFont="1" applyBorder="1" applyAlignment="1">
      <alignment horizontal="right"/>
    </xf>
    <xf numFmtId="0" fontId="1" fillId="6" borderId="13" xfId="0" applyFont="1" applyFill="1" applyBorder="1" applyAlignment="1">
      <alignment horizontal="center" vertical="center" wrapText="1"/>
    </xf>
    <xf numFmtId="0" fontId="1" fillId="6" borderId="14" xfId="0" applyFont="1" applyFill="1" applyBorder="1" applyAlignment="1">
      <alignment horizontal="center" vertical="center" wrapText="1"/>
    </xf>
    <xf numFmtId="0" fontId="2" fillId="8" borderId="0" xfId="0" applyFont="1" applyFill="1"/>
    <xf numFmtId="0" fontId="7" fillId="8" borderId="0" xfId="0" applyFont="1" applyFill="1" applyAlignment="1">
      <alignment horizontal="left"/>
    </xf>
    <xf numFmtId="0" fontId="7" fillId="0" borderId="0" xfId="0" applyFont="1"/>
    <xf numFmtId="0" fontId="4" fillId="0" borderId="0" xfId="0" applyFont="1"/>
    <xf numFmtId="0" fontId="2" fillId="10" borderId="0" xfId="0" applyFont="1" applyFill="1" applyAlignment="1">
      <alignment horizontal="left"/>
    </xf>
    <xf numFmtId="0" fontId="2" fillId="8" borderId="0" xfId="0" applyFont="1" applyFill="1" applyAlignment="1">
      <alignment horizontal="left"/>
    </xf>
    <xf numFmtId="0" fontId="11" fillId="8" borderId="0" xfId="0" applyFont="1" applyFill="1"/>
    <xf numFmtId="0" fontId="2" fillId="8" borderId="0" xfId="0" applyFont="1" applyFill="1" applyAlignment="1">
      <alignment wrapText="1"/>
    </xf>
    <xf numFmtId="0" fontId="2" fillId="8" borderId="16" xfId="0" applyFont="1" applyFill="1" applyBorder="1" applyAlignment="1">
      <alignment wrapText="1"/>
    </xf>
    <xf numFmtId="0" fontId="4" fillId="8" borderId="0" xfId="0" applyFont="1" applyFill="1" applyAlignment="1">
      <alignment wrapText="1"/>
    </xf>
    <xf numFmtId="0" fontId="2" fillId="0" borderId="0" xfId="0" applyFont="1" applyAlignment="1">
      <alignment wrapText="1"/>
    </xf>
    <xf numFmtId="0" fontId="13" fillId="8" borderId="0" xfId="0" applyFont="1" applyFill="1"/>
    <xf numFmtId="0" fontId="2" fillId="0" borderId="16" xfId="0" applyFont="1" applyBorder="1" applyAlignment="1">
      <alignment wrapText="1"/>
    </xf>
    <xf numFmtId="0" fontId="14" fillId="0" borderId="0" xfId="0" applyFont="1"/>
    <xf numFmtId="0" fontId="1" fillId="7" borderId="14" xfId="0" applyFont="1" applyFill="1" applyBorder="1" applyAlignment="1">
      <alignment horizontal="center" vertical="center" wrapText="1"/>
    </xf>
    <xf numFmtId="0" fontId="12" fillId="0" borderId="16" xfId="0" applyFont="1" applyBorder="1"/>
    <xf numFmtId="0" fontId="12" fillId="0" borderId="19" xfId="0" applyFont="1" applyBorder="1"/>
    <xf numFmtId="0" fontId="1" fillId="7" borderId="13" xfId="0" applyFont="1" applyFill="1" applyBorder="1" applyAlignment="1">
      <alignment horizontal="center" vertical="center" wrapText="1"/>
    </xf>
    <xf numFmtId="0" fontId="15" fillId="0" borderId="0" xfId="0" applyFont="1"/>
    <xf numFmtId="0" fontId="16" fillId="0" borderId="0" xfId="0" applyFont="1"/>
    <xf numFmtId="0" fontId="3" fillId="0" borderId="0" xfId="0" applyFont="1"/>
    <xf numFmtId="0" fontId="17" fillId="0" borderId="0" xfId="0" applyFont="1"/>
    <xf numFmtId="0" fontId="8" fillId="0" borderId="0" xfId="0" applyFont="1"/>
    <xf numFmtId="0" fontId="4" fillId="8" borderId="0" xfId="0" applyFont="1" applyFill="1" applyAlignment="1">
      <alignment horizontal="left"/>
    </xf>
    <xf numFmtId="0" fontId="3" fillId="0" borderId="0" xfId="0" applyFont="1" applyAlignment="1">
      <alignment horizontal="left"/>
    </xf>
    <xf numFmtId="0" fontId="17" fillId="8" borderId="0" xfId="0" applyFont="1" applyFill="1"/>
    <xf numFmtId="0" fontId="1" fillId="5" borderId="27" xfId="0" applyFont="1" applyFill="1" applyBorder="1" applyAlignment="1">
      <alignment vertical="center" wrapText="1"/>
    </xf>
    <xf numFmtId="0" fontId="1" fillId="5" borderId="28" xfId="0" applyFont="1" applyFill="1" applyBorder="1" applyAlignment="1">
      <alignment vertical="center" wrapText="1"/>
    </xf>
    <xf numFmtId="0" fontId="1" fillId="11" borderId="29" xfId="0" applyFont="1" applyFill="1" applyBorder="1" applyAlignment="1">
      <alignment vertical="center" wrapText="1"/>
    </xf>
    <xf numFmtId="0" fontId="1" fillId="6" borderId="27" xfId="0" applyFont="1" applyFill="1" applyBorder="1" applyAlignment="1">
      <alignment horizontal="center" vertical="center" wrapText="1"/>
    </xf>
    <xf numFmtId="0" fontId="1" fillId="6" borderId="28" xfId="0" applyFont="1" applyFill="1" applyBorder="1" applyAlignment="1">
      <alignment vertical="center" wrapText="1"/>
    </xf>
    <xf numFmtId="0" fontId="1" fillId="6" borderId="29" xfId="0" applyFont="1" applyFill="1" applyBorder="1" applyAlignment="1">
      <alignment vertical="center" wrapText="1"/>
    </xf>
    <xf numFmtId="0" fontId="2" fillId="0" borderId="15" xfId="0" applyFont="1" applyBorder="1" applyAlignment="1">
      <alignment horizontal="left"/>
    </xf>
    <xf numFmtId="0" fontId="2" fillId="0" borderId="17" xfId="0" applyFont="1" applyBorder="1" applyAlignment="1">
      <alignment horizontal="left"/>
    </xf>
    <xf numFmtId="0" fontId="1" fillId="5" borderId="29" xfId="0" applyFont="1" applyFill="1" applyBorder="1" applyAlignment="1">
      <alignment vertical="center" wrapText="1"/>
    </xf>
    <xf numFmtId="0" fontId="1" fillId="5" borderId="28" xfId="0" applyFont="1" applyFill="1" applyBorder="1" applyAlignment="1">
      <alignment horizontal="center" vertical="center" wrapText="1"/>
    </xf>
    <xf numFmtId="0" fontId="10" fillId="11" borderId="28" xfId="0" applyFont="1" applyFill="1" applyBorder="1" applyAlignment="1">
      <alignment vertical="center" wrapText="1"/>
    </xf>
    <xf numFmtId="0" fontId="4" fillId="8" borderId="16" xfId="0" applyFont="1" applyFill="1" applyBorder="1" applyAlignment="1">
      <alignment horizontal="left"/>
    </xf>
    <xf numFmtId="0" fontId="1" fillId="7" borderId="27"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12" borderId="30" xfId="0" applyFont="1" applyFill="1" applyBorder="1" applyAlignment="1">
      <alignment horizontal="center" vertical="center"/>
    </xf>
    <xf numFmtId="0" fontId="1" fillId="12" borderId="28" xfId="0" applyFont="1" applyFill="1" applyBorder="1" applyAlignment="1">
      <alignment horizontal="center" vertical="center"/>
    </xf>
    <xf numFmtId="0" fontId="1" fillId="12" borderId="29" xfId="0" applyFont="1" applyFill="1" applyBorder="1" applyAlignment="1">
      <alignment horizontal="center" vertical="center"/>
    </xf>
    <xf numFmtId="0" fontId="4" fillId="8" borderId="16" xfId="0" applyFont="1" applyFill="1" applyBorder="1"/>
    <xf numFmtId="0" fontId="8" fillId="0" borderId="18" xfId="0" applyFont="1" applyBorder="1"/>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3" xfId="0" applyFont="1" applyFill="1" applyBorder="1" applyAlignment="1">
      <alignment horizontal="center" vertical="center" wrapText="1"/>
    </xf>
    <xf numFmtId="0" fontId="9" fillId="0" borderId="15" xfId="0" applyFont="1" applyBorder="1"/>
    <xf numFmtId="0" fontId="9" fillId="0" borderId="0" xfId="0" applyFont="1"/>
    <xf numFmtId="0" fontId="9" fillId="0" borderId="16" xfId="0" applyFont="1" applyBorder="1"/>
    <xf numFmtId="0" fontId="18" fillId="0" borderId="0" xfId="0" applyFont="1"/>
    <xf numFmtId="0" fontId="18" fillId="0" borderId="16" xfId="0" applyFont="1" applyBorder="1"/>
    <xf numFmtId="0" fontId="19" fillId="0" borderId="0" xfId="0" applyFont="1"/>
    <xf numFmtId="0" fontId="9" fillId="0" borderId="17" xfId="0" applyFont="1" applyBorder="1"/>
    <xf numFmtId="0" fontId="9" fillId="0" borderId="18" xfId="0" applyFont="1" applyBorder="1"/>
    <xf numFmtId="0" fontId="9" fillId="0" borderId="19" xfId="0" applyFont="1" applyBorder="1"/>
    <xf numFmtId="0" fontId="21" fillId="0" borderId="0" xfId="0" applyFont="1"/>
    <xf numFmtId="0" fontId="4" fillId="8" borderId="15" xfId="0" applyFont="1" applyFill="1" applyBorder="1" applyAlignment="1">
      <alignment horizontal="left"/>
    </xf>
    <xf numFmtId="0" fontId="1" fillId="6" borderId="28" xfId="0" applyFont="1" applyFill="1" applyBorder="1" applyAlignment="1">
      <alignment horizontal="right" vertical="center" wrapText="1"/>
    </xf>
    <xf numFmtId="0" fontId="0" fillId="0" borderId="0" xfId="0" applyAlignment="1">
      <alignment horizontal="right"/>
    </xf>
    <xf numFmtId="0" fontId="1" fillId="2" borderId="34"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2" xfId="0" applyFont="1" applyFill="1" applyBorder="1" applyAlignment="1">
      <alignment horizontal="center" vertical="center"/>
    </xf>
    <xf numFmtId="0" fontId="1" fillId="5" borderId="20" xfId="0" applyFont="1" applyFill="1" applyBorder="1" applyAlignment="1">
      <alignment horizontal="center" vertical="center"/>
    </xf>
    <xf numFmtId="0" fontId="1" fillId="5" borderId="21"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4" xfId="0" applyFont="1" applyFill="1" applyBorder="1" applyAlignment="1">
      <alignment horizontal="center" vertical="center"/>
    </xf>
    <xf numFmtId="0" fontId="1" fillId="7" borderId="8" xfId="0" applyFont="1" applyFill="1" applyBorder="1" applyAlignment="1">
      <alignment horizontal="center" vertical="center"/>
    </xf>
    <xf numFmtId="0" fontId="1" fillId="7" borderId="9" xfId="0" applyFont="1" applyFill="1" applyBorder="1" applyAlignment="1">
      <alignment horizontal="center" vertical="center"/>
    </xf>
    <xf numFmtId="0" fontId="1" fillId="7" borderId="10"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12" xfId="0" applyFont="1" applyFill="1" applyBorder="1" applyAlignment="1">
      <alignment horizontal="center" vertical="center"/>
    </xf>
    <xf numFmtId="0" fontId="1" fillId="3" borderId="20" xfId="0" applyFont="1" applyFill="1" applyBorder="1" applyAlignment="1">
      <alignment horizontal="center" vertical="center"/>
    </xf>
    <xf numFmtId="0" fontId="20" fillId="0" borderId="21" xfId="0" applyFont="1" applyBorder="1"/>
    <xf numFmtId="0" fontId="20" fillId="0" borderId="22" xfId="0" applyFont="1" applyBorder="1"/>
    <xf numFmtId="0" fontId="1" fillId="4" borderId="8" xfId="0" applyFont="1" applyFill="1" applyBorder="1" applyAlignment="1">
      <alignment horizontal="center" vertical="center"/>
    </xf>
    <xf numFmtId="0" fontId="20" fillId="0" borderId="9" xfId="0" applyFont="1" applyBorder="1"/>
    <xf numFmtId="0" fontId="20" fillId="0" borderId="10" xfId="0" applyFont="1" applyBorder="1"/>
    <xf numFmtId="0" fontId="20" fillId="0" borderId="11" xfId="0" applyFont="1" applyBorder="1"/>
    <xf numFmtId="0" fontId="20" fillId="0" borderId="5" xfId="0" applyFont="1" applyBorder="1"/>
    <xf numFmtId="0" fontId="20" fillId="0" borderId="12" xfId="0" applyFont="1" applyBorder="1"/>
    <xf numFmtId="0" fontId="1" fillId="6" borderId="8" xfId="0" applyFont="1" applyFill="1" applyBorder="1" applyAlignment="1">
      <alignment horizontal="center" vertical="center"/>
    </xf>
    <xf numFmtId="0" fontId="20" fillId="0" borderId="25" xfId="0" applyFont="1" applyBorder="1"/>
    <xf numFmtId="0" fontId="20" fillId="0" borderId="6" xfId="0" applyFont="1" applyBorder="1"/>
    <xf numFmtId="0" fontId="1" fillId="6" borderId="26" xfId="0" applyFont="1" applyFill="1" applyBorder="1" applyAlignment="1">
      <alignment horizontal="center" vertical="center"/>
    </xf>
    <xf numFmtId="0" fontId="20" fillId="0" borderId="4" xfId="0" applyFont="1" applyBorder="1"/>
    <xf numFmtId="0" fontId="1" fillId="3" borderId="23" xfId="0" applyFont="1" applyFill="1" applyBorder="1" applyAlignment="1">
      <alignment horizontal="center" vertical="center" wrapText="1"/>
    </xf>
    <xf numFmtId="0" fontId="20" fillId="0" borderId="3" xfId="0" applyFont="1" applyBorder="1"/>
    <xf numFmtId="0" fontId="1" fillId="3" borderId="1" xfId="0" applyFont="1" applyFill="1" applyBorder="1" applyAlignment="1">
      <alignment horizontal="center" vertical="center" wrapText="1"/>
    </xf>
    <xf numFmtId="0" fontId="20" fillId="0" borderId="2" xfId="0" applyFont="1" applyBorder="1"/>
    <xf numFmtId="0" fontId="20" fillId="0" borderId="24" xfId="0" applyFont="1" applyBorder="1"/>
    <xf numFmtId="0" fontId="1" fillId="5" borderId="2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hdr.undp.org/sites/default/files/mpi2021_technical_notes.pdf" TargetMode="External"/><Relationship Id="rId18" Type="http://schemas.openxmlformats.org/officeDocument/2006/relationships/hyperlink" Target="https://datacatalog.worldbank.org/search/dataset/0037799" TargetMode="External"/><Relationship Id="rId26" Type="http://schemas.openxmlformats.org/officeDocument/2006/relationships/hyperlink" Target="https://databank.worldbank.org/source/world-development-indicators" TargetMode="External"/><Relationship Id="rId39" Type="http://schemas.openxmlformats.org/officeDocument/2006/relationships/hyperlink" Target="https://worldpoverty.io/map" TargetMode="External"/><Relationship Id="rId21" Type="http://schemas.openxmlformats.org/officeDocument/2006/relationships/hyperlink" Target="https://databank.worldbank.org/source/world-development-indicators" TargetMode="External"/><Relationship Id="rId34" Type="http://schemas.openxmlformats.org/officeDocument/2006/relationships/hyperlink" Target="https://www.povertyindex.org/" TargetMode="External"/><Relationship Id="rId42" Type="http://schemas.openxmlformats.org/officeDocument/2006/relationships/hyperlink" Target="https://www.globalhungerindex.org/pdf/en/2021/appendix-b.pdf" TargetMode="External"/><Relationship Id="rId47" Type="http://schemas.openxmlformats.org/officeDocument/2006/relationships/hyperlink" Target="https://www.fao.org/faostat/en/" TargetMode="External"/><Relationship Id="rId7" Type="http://schemas.openxmlformats.org/officeDocument/2006/relationships/hyperlink" Target="https://afrobarometer.org/" TargetMode="External"/><Relationship Id="rId2" Type="http://schemas.openxmlformats.org/officeDocument/2006/relationships/hyperlink" Target="https://www.dhsprogram.com/topics/wealth-index/Wealth-Index-Construction.cfm" TargetMode="External"/><Relationship Id="rId16" Type="http://schemas.openxmlformats.org/officeDocument/2006/relationships/hyperlink" Target="https://datacatalog.worldbank.org/search/dataset/0037799" TargetMode="External"/><Relationship Id="rId29" Type="http://schemas.openxmlformats.org/officeDocument/2006/relationships/hyperlink" Target="https://databank.worldbank.org/source/poverty-and-equity" TargetMode="External"/><Relationship Id="rId1" Type="http://schemas.openxmlformats.org/officeDocument/2006/relationships/hyperlink" Target="https://onlinelibrary.wiley.com/doi/full/10.1111/j.0034-6586.2003.00100.x" TargetMode="External"/><Relationship Id="rId6" Type="http://schemas.openxmlformats.org/officeDocument/2006/relationships/hyperlink" Target="https://globaldatalab.org/iwi/" TargetMode="External"/><Relationship Id="rId11" Type="http://schemas.openxmlformats.org/officeDocument/2006/relationships/hyperlink" Target="http://hdr.undp.org/sites/default/files/mpi2021_technical_notes.pdf" TargetMode="External"/><Relationship Id="rId24" Type="http://schemas.openxmlformats.org/officeDocument/2006/relationships/hyperlink" Target="http://iresearch.worldbank.org/PovcalNet/povDuplicateWB.aspx" TargetMode="External"/><Relationship Id="rId32" Type="http://schemas.openxmlformats.org/officeDocument/2006/relationships/hyperlink" Target="https://datacatalog.worldbank.org/search/dataset/0037799" TargetMode="External"/><Relationship Id="rId37" Type="http://schemas.openxmlformats.org/officeDocument/2006/relationships/hyperlink" Target="https://www.worldbank.org/en/publication/poverty-and-shared-prosperity" TargetMode="External"/><Relationship Id="rId40" Type="http://schemas.openxmlformats.org/officeDocument/2006/relationships/hyperlink" Target="https://impact.economist.com/sustainability/project/food-security-index/" TargetMode="External"/><Relationship Id="rId45" Type="http://schemas.openxmlformats.org/officeDocument/2006/relationships/hyperlink" Target="https://www.fao.org/sustainable-development-goals/indicators/212/en/" TargetMode="External"/><Relationship Id="rId5" Type="http://schemas.openxmlformats.org/officeDocument/2006/relationships/hyperlink" Target="http://www.healthdata.org/methods-estimating-past-and-future-extreme-poverty" TargetMode="External"/><Relationship Id="rId15" Type="http://schemas.openxmlformats.org/officeDocument/2006/relationships/hyperlink" Target="https://databank.worldbank.org/source/world-development-indicators" TargetMode="External"/><Relationship Id="rId23" Type="http://schemas.openxmlformats.org/officeDocument/2006/relationships/hyperlink" Target="https://datacatalog.worldbank.org/search/dataset/0037799" TargetMode="External"/><Relationship Id="rId28" Type="http://schemas.openxmlformats.org/officeDocument/2006/relationships/hyperlink" Target="https://datacatalog.worldbank.org/search/dataset/0037799" TargetMode="External"/><Relationship Id="rId36" Type="http://schemas.openxmlformats.org/officeDocument/2006/relationships/hyperlink" Target="https://www.selfsufficiencystandard.org/" TargetMode="External"/><Relationship Id="rId10" Type="http://schemas.openxmlformats.org/officeDocument/2006/relationships/hyperlink" Target="http://hdr.undp.org/sites/default/files/mpi2021_technical_notes.pdf" TargetMode="External"/><Relationship Id="rId19" Type="http://schemas.openxmlformats.org/officeDocument/2006/relationships/hyperlink" Target="https://databank.worldbank.org/source/world-development-indicators" TargetMode="External"/><Relationship Id="rId31" Type="http://schemas.openxmlformats.org/officeDocument/2006/relationships/hyperlink" Target="https://databank.worldbank.org/source/poverty-and-equity" TargetMode="External"/><Relationship Id="rId44" Type="http://schemas.openxmlformats.org/officeDocument/2006/relationships/hyperlink" Target="https://www.fao.org/faostat/en/" TargetMode="External"/><Relationship Id="rId4" Type="http://schemas.openxmlformats.org/officeDocument/2006/relationships/hyperlink" Target="https://www.wired.com/story/clever-strategy-distribute-covid-aid-satellite-data/" TargetMode="External"/><Relationship Id="rId9" Type="http://schemas.openxmlformats.org/officeDocument/2006/relationships/hyperlink" Target="http://didl.berkeley.edu/maps" TargetMode="External"/><Relationship Id="rId14" Type="http://schemas.openxmlformats.org/officeDocument/2006/relationships/hyperlink" Target="https://databank.worldbank.org/source/world-development-indicators" TargetMode="External"/><Relationship Id="rId22" Type="http://schemas.openxmlformats.org/officeDocument/2006/relationships/hyperlink" Target="http://iresearch.worldbank.org/PovcalNet/povDuplicateWB.aspx" TargetMode="External"/><Relationship Id="rId27" Type="http://schemas.openxmlformats.org/officeDocument/2006/relationships/hyperlink" Target="https://datacatalog.worldbank.org/search/dataset/0037799" TargetMode="External"/><Relationship Id="rId30" Type="http://schemas.openxmlformats.org/officeDocument/2006/relationships/hyperlink" Target="https://datacatalog.worldbank.org/search/dataset/0037799" TargetMode="External"/><Relationship Id="rId35" Type="http://schemas.openxmlformats.org/officeDocument/2006/relationships/hyperlink" Target="https://mppn.org/the-revised-arab-mpi-multidimensional-poverty-index-for-arab-countries/" TargetMode="External"/><Relationship Id="rId43" Type="http://schemas.openxmlformats.org/officeDocument/2006/relationships/hyperlink" Target="https://www.fao.org/faostat/en/" TargetMode="External"/><Relationship Id="rId48" Type="http://schemas.openxmlformats.org/officeDocument/2006/relationships/printerSettings" Target="../printerSettings/printerSettings1.bin"/><Relationship Id="rId8" Type="http://schemas.openxmlformats.org/officeDocument/2006/relationships/hyperlink" Target="http://sustain.stanford.edu/predicting-poverty" TargetMode="External"/><Relationship Id="rId3" Type="http://schemas.openxmlformats.org/officeDocument/2006/relationships/hyperlink" Target="https://dataforgood.facebook.com/dfg/tools/relative-wealth-index" TargetMode="External"/><Relationship Id="rId12" Type="http://schemas.openxmlformats.org/officeDocument/2006/relationships/hyperlink" Target="http://hdr.undp.org/sites/default/files/mpi2021_technical_notes.pdf" TargetMode="External"/><Relationship Id="rId17" Type="http://schemas.openxmlformats.org/officeDocument/2006/relationships/hyperlink" Target="https://databank.worldbank.org/source/world-development-indicators" TargetMode="External"/><Relationship Id="rId25" Type="http://schemas.openxmlformats.org/officeDocument/2006/relationships/hyperlink" Target="https://datacatalog.worldbank.org/search/dataset/0037799" TargetMode="External"/><Relationship Id="rId33" Type="http://schemas.openxmlformats.org/officeDocument/2006/relationships/hyperlink" Target="https://databank.worldbank.org/source/poverty-and-equity" TargetMode="External"/><Relationship Id="rId38" Type="http://schemas.openxmlformats.org/officeDocument/2006/relationships/hyperlink" Target="https://www.worldbank.org/en/publication/poverty-and-shared-prosperity" TargetMode="External"/><Relationship Id="rId46" Type="http://schemas.openxmlformats.org/officeDocument/2006/relationships/hyperlink" Target="https://www.fao.org/sustainable-development-goals/indicators/212/en/" TargetMode="External"/><Relationship Id="rId20" Type="http://schemas.openxmlformats.org/officeDocument/2006/relationships/hyperlink" Target="https://datacatalog.worldbank.org/search/dataset/0037799" TargetMode="External"/><Relationship Id="rId41" Type="http://schemas.openxmlformats.org/officeDocument/2006/relationships/hyperlink" Target="https://www.globalhungerindex.org/"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nbs.go.tz/index.php/en/census-surveys/poverty-indicators-statistics/household-budget-survey-hbs" TargetMode="External"/><Relationship Id="rId18" Type="http://schemas.openxmlformats.org/officeDocument/2006/relationships/hyperlink" Target="http://ghdx.healthdata.org/series/core-welfare-indicators-questionnaire-survey-cwiq" TargetMode="External"/><Relationship Id="rId26" Type="http://schemas.openxmlformats.org/officeDocument/2006/relationships/hyperlink" Target="https://www.unfpa.org/sites/default/files/pub-pdf/Census_Strategy_Final_July.pdf" TargetMode="External"/><Relationship Id="rId39" Type="http://schemas.openxmlformats.org/officeDocument/2006/relationships/hyperlink" Target="https://www.fao.org/food-agriculture-statistics/data-release/data-release-detail/en/c/1411865/" TargetMode="External"/><Relationship Id="rId21" Type="http://schemas.openxmlformats.org/officeDocument/2006/relationships/hyperlink" Target="https://databank.worldbank.org/embed/ICP-Annual-PPPs/id/8b9dca71?inf=n" TargetMode="External"/><Relationship Id="rId34" Type="http://schemas.openxmlformats.org/officeDocument/2006/relationships/hyperlink" Target="https://catalog.ihsn.org/catalog/977" TargetMode="External"/><Relationship Id="rId42" Type="http://schemas.openxmlformats.org/officeDocument/2006/relationships/hyperlink" Target="https://www.itu.int/ITU-D/ict/publications/hhmanual/2009/material/HHManual2009.pdf" TargetMode="External"/><Relationship Id="rId47" Type="http://schemas.openxmlformats.org/officeDocument/2006/relationships/hyperlink" Target="https://unstats.un.org/unsd/nationalaccount/pubsDB.asp?pType=3" TargetMode="External"/><Relationship Id="rId50" Type="http://schemas.openxmlformats.org/officeDocument/2006/relationships/hyperlink" Target="https://www.fao.org/statistics/data-collection/en/" TargetMode="External"/><Relationship Id="rId7" Type="http://schemas.openxmlformats.org/officeDocument/2006/relationships/hyperlink" Target="https://www.ilo.org/surveyLib/index.php/catalog/LFS" TargetMode="External"/><Relationship Id="rId2" Type="http://schemas.openxmlformats.org/officeDocument/2006/relationships/hyperlink" Target="https://mics.unicef.org/surveys" TargetMode="External"/><Relationship Id="rId16" Type="http://schemas.openxmlformats.org/officeDocument/2006/relationships/hyperlink" Target="https://www.ilo.org/surveyLib/index.php/catalog/HIES/about" TargetMode="External"/><Relationship Id="rId29" Type="http://schemas.openxmlformats.org/officeDocument/2006/relationships/hyperlink" Target="https://www.fao.org/faostat/en/" TargetMode="External"/><Relationship Id="rId11" Type="http://schemas.openxmlformats.org/officeDocument/2006/relationships/hyperlink" Target="https://catalog.ihsn.org/catalog/4923" TargetMode="External"/><Relationship Id="rId24" Type="http://schemas.openxmlformats.org/officeDocument/2006/relationships/hyperlink" Target="https://mics.unicef.org/tools" TargetMode="External"/><Relationship Id="rId32" Type="http://schemas.openxmlformats.org/officeDocument/2006/relationships/hyperlink" Target="https://opecfund.org/operations/list/pan-arab-project-for-family-health-papfam-ii" TargetMode="External"/><Relationship Id="rId37" Type="http://schemas.openxmlformats.org/officeDocument/2006/relationships/hyperlink" Target="https://www.vanderbilt.edu/lapop/about-americasbarometer.php" TargetMode="External"/><Relationship Id="rId40" Type="http://schemas.openxmlformats.org/officeDocument/2006/relationships/hyperlink" Target="https://www.fao.org/3/cb5128en/cb5128en.pdf" TargetMode="External"/><Relationship Id="rId45" Type="http://schemas.openxmlformats.org/officeDocument/2006/relationships/hyperlink" Target="https://microdata.worldbank.org/index.php/catalog/3508" TargetMode="External"/><Relationship Id="rId53" Type="http://schemas.openxmlformats.org/officeDocument/2006/relationships/hyperlink" Target="https://microdata.worldbank.org/index.php/catalog/1758" TargetMode="External"/><Relationship Id="rId5" Type="http://schemas.openxmlformats.org/officeDocument/2006/relationships/hyperlink" Target="https://www.ilo.org/dyn/lfsurvey/lfsurvey.list?p_lang=en" TargetMode="External"/><Relationship Id="rId10" Type="http://schemas.openxmlformats.org/officeDocument/2006/relationships/hyperlink" Target="https://icasees.org/nada/index.php/catalog/30" TargetMode="External"/><Relationship Id="rId19" Type="http://schemas.openxmlformats.org/officeDocument/2006/relationships/hyperlink" Target="https://catalog.ihsn.org/catalog/?page=1&amp;sk=Core%20Welfare%20Indicators%20Questionnaire&amp;ps=15" TargetMode="External"/><Relationship Id="rId31" Type="http://schemas.openxmlformats.org/officeDocument/2006/relationships/hyperlink" Target="https://afrobarometer.org/data" TargetMode="External"/><Relationship Id="rId44" Type="http://schemas.openxmlformats.org/officeDocument/2006/relationships/hyperlink" Target="https://unstats.un.org/unsd/economic_stat/ICT-Korea/Documents/Godavarkar_India.pdf" TargetMode="External"/><Relationship Id="rId52" Type="http://schemas.openxmlformats.org/officeDocument/2006/relationships/hyperlink" Target="https://www.fao.org/aquastat/en/overview/methodology" TargetMode="External"/><Relationship Id="rId4" Type="http://schemas.openxmlformats.org/officeDocument/2006/relationships/hyperlink" Target="https://www.ilo.org/surveyLib/index.php/catalog/LFS/about" TargetMode="External"/><Relationship Id="rId9" Type="http://schemas.openxmlformats.org/officeDocument/2006/relationships/hyperlink" Target="https://www.lisdatacenter.org/about-lis/contributors/" TargetMode="External"/><Relationship Id="rId14" Type="http://schemas.openxmlformats.org/officeDocument/2006/relationships/hyperlink" Target="https://www.nbs.go.tz/index.php/en/census-surveys/poverty-indicators-statistics/household-budget-survey-hbs" TargetMode="External"/><Relationship Id="rId22" Type="http://schemas.openxmlformats.org/officeDocument/2006/relationships/hyperlink" Target="https://www.dhsprogram.com/data/STATcompiler-comparability.cfm" TargetMode="External"/><Relationship Id="rId27" Type="http://schemas.openxmlformats.org/officeDocument/2006/relationships/hyperlink" Target="https://www.unfpa.org/sites/default/files/resource-pdf/Census_COVID19_digital.pdf" TargetMode="External"/><Relationship Id="rId30" Type="http://schemas.openxmlformats.org/officeDocument/2006/relationships/hyperlink" Target="https://www.fao.org/3/x9892e/X9892e01.htm" TargetMode="External"/><Relationship Id="rId35" Type="http://schemas.openxmlformats.org/officeDocument/2006/relationships/hyperlink" Target="https://hdr.undp.org/en/content/which-data-sources-are-used-mpi" TargetMode="External"/><Relationship Id="rId43" Type="http://schemas.openxmlformats.org/officeDocument/2006/relationships/hyperlink" Target="https://www.itu.int/dms_pub/itu-d/opb/ind/D-IND-ITC_IND_HBK-2011-PDF-E.pdf" TargetMode="External"/><Relationship Id="rId48" Type="http://schemas.openxmlformats.org/officeDocument/2006/relationships/hyperlink" Target="https://www.ilo.org/ipec/ChildlabourstatisticsSIMPOC/Questionnairessurveysandreports/lang--en/index.htm" TargetMode="External"/><Relationship Id="rId8" Type="http://schemas.openxmlformats.org/officeDocument/2006/relationships/hyperlink" Target="https://www.lisdatacenter.org/about-lis/" TargetMode="External"/><Relationship Id="rId51" Type="http://schemas.openxmlformats.org/officeDocument/2006/relationships/hyperlink" Target="https://unstats.un.org/sdgs/metadata/files/Metadata-12-03-01A.pdf" TargetMode="External"/><Relationship Id="rId3" Type="http://schemas.openxmlformats.org/officeDocument/2006/relationships/hyperlink" Target="https://ec.europa.eu/eurostat/cros/content/integrated-household-survey_en" TargetMode="External"/><Relationship Id="rId12" Type="http://schemas.openxmlformats.org/officeDocument/2006/relationships/hyperlink" Target="https://documents1.worldbank.org/curated/en/230501468748469273/pdf/multi0page.pdf" TargetMode="External"/><Relationship Id="rId17" Type="http://schemas.openxmlformats.org/officeDocument/2006/relationships/hyperlink" Target="https://catalog.ihsn.org/catalog/4916/study-description" TargetMode="External"/><Relationship Id="rId25" Type="http://schemas.openxmlformats.org/officeDocument/2006/relationships/hyperlink" Target="https://www.gallup.com/178667/gallup-world-poll-work.aspx" TargetMode="External"/><Relationship Id="rId33" Type="http://schemas.openxmlformats.org/officeDocument/2006/relationships/hyperlink" Target="http://www.csa.org.lb/en/default.asp?menuID1=3&amp;menuID=10" TargetMode="External"/><Relationship Id="rId38" Type="http://schemas.openxmlformats.org/officeDocument/2006/relationships/hyperlink" Target="https://www.fao.org/3/bs494e/bs494e.pdf" TargetMode="External"/><Relationship Id="rId46" Type="http://schemas.openxmlformats.org/officeDocument/2006/relationships/hyperlink" Target="https://www.itu.int/en/ITU-D/Statistics/Documents/publications/wtid/WTID2021_ListOfEconomies_DecemberEdition.pdf" TargetMode="External"/><Relationship Id="rId20" Type="http://schemas.openxmlformats.org/officeDocument/2006/relationships/hyperlink" Target="https://www.worldbank.org/en/programs/icp" TargetMode="External"/><Relationship Id="rId41" Type="http://schemas.openxmlformats.org/officeDocument/2006/relationships/hyperlink" Target="https://www.worldbank.org/en/research/brief/inflation-database" TargetMode="External"/><Relationship Id="rId1" Type="http://schemas.openxmlformats.org/officeDocument/2006/relationships/hyperlink" Target="https://dhsprogram.com/data/available-datasets.cfm" TargetMode="External"/><Relationship Id="rId6" Type="http://schemas.openxmlformats.org/officeDocument/2006/relationships/hyperlink" Target="https://webarchive.nationalarchives.gov.uk/ukgwa/20031222022152/http:/www.statistics.gov.uk/downloads/theme_labour/What_exactly_is_LFS1.pdf" TargetMode="External"/><Relationship Id="rId15" Type="http://schemas.openxmlformats.org/officeDocument/2006/relationships/hyperlink" Target="https://www.gesis.org/en/gml/european-microdata/household-budget-surveys-hbs" TargetMode="External"/><Relationship Id="rId23" Type="http://schemas.openxmlformats.org/officeDocument/2006/relationships/hyperlink" Target="https://mics.unicef.org/surveys" TargetMode="External"/><Relationship Id="rId28" Type="http://schemas.openxmlformats.org/officeDocument/2006/relationships/hyperlink" Target="https://www.unfpa.org/census" TargetMode="External"/><Relationship Id="rId36" Type="http://schemas.openxmlformats.org/officeDocument/2006/relationships/hyperlink" Target="http://ghdx.healthdata.org/record/syria-family-health-survey-2009" TargetMode="External"/><Relationship Id="rId49" Type="http://schemas.openxmlformats.org/officeDocument/2006/relationships/hyperlink" Target="https://www.povertyindex.org/get-started-ppi"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docs.wfp.org/api/documents/WFP-0000128067/download/" TargetMode="External"/><Relationship Id="rId21" Type="http://schemas.openxmlformats.org/officeDocument/2006/relationships/hyperlink" Target="https://apps.who.int/iris/bitstream/handle/10665/342703/9789240027053-eng.pdf" TargetMode="External"/><Relationship Id="rId42" Type="http://schemas.openxmlformats.org/officeDocument/2006/relationships/hyperlink" Target="https://www.rockefellerfoundation.org/report/interlinkages-between-multidimensional-poverty-and-electricity-a-study-using-the-global-multidimensional-poverty-index/" TargetMode="External"/><Relationship Id="rId63" Type="http://schemas.openxmlformats.org/officeDocument/2006/relationships/hyperlink" Target="https://www.un.org/en/ga/second/65/docs/foster.pdf" TargetMode="External"/><Relationship Id="rId84" Type="http://schemas.openxmlformats.org/officeDocument/2006/relationships/hyperlink" Target="https://www.bu.edu/gdp/files/2021/04/GEGI_WP_046_FIN.pdf" TargetMode="External"/><Relationship Id="rId138" Type="http://schemas.openxmlformats.org/officeDocument/2006/relationships/hyperlink" Target="https://data.worldbank.org/indicator/SI.POV.UMIC" TargetMode="External"/><Relationship Id="rId159" Type="http://schemas.openxmlformats.org/officeDocument/2006/relationships/hyperlink" Target="https://www.unicef.org/mena/reports/arab-multidimensional-poverty-report" TargetMode="External"/><Relationship Id="rId170" Type="http://schemas.openxmlformats.org/officeDocument/2006/relationships/hyperlink" Target="https://www.fao.org/food-agriculture-statistics/resources/resources-detail/en/c/1369498/" TargetMode="External"/><Relationship Id="rId191" Type="http://schemas.openxmlformats.org/officeDocument/2006/relationships/hyperlink" Target="https://www.who.int/news/item/12-07-2021-un-report-pandemic-year-marked-by-spike-in-world-hunger" TargetMode="External"/><Relationship Id="rId205" Type="http://schemas.openxmlformats.org/officeDocument/2006/relationships/hyperlink" Target="https://iris.paho.org/bitstream/handle/10665.2/55213/foodsecurityreport2021.pdf?sequence=1&amp;isAllowed=y" TargetMode="External"/><Relationship Id="rId226" Type="http://schemas.openxmlformats.org/officeDocument/2006/relationships/hyperlink" Target="https://www.worldbank.org/en/topic/measuringpoverty" TargetMode="External"/><Relationship Id="rId107" Type="http://schemas.openxmlformats.org/officeDocument/2006/relationships/hyperlink" Target="https://www.worldvision.org/sponsorship-news-stories/global-poverty-facts" TargetMode="External"/><Relationship Id="rId11" Type="http://schemas.openxmlformats.org/officeDocument/2006/relationships/hyperlink" Target="https://dataforgood.facebook.com/dfg/tools/relative-wealth-index" TargetMode="External"/><Relationship Id="rId32" Type="http://schemas.openxmlformats.org/officeDocument/2006/relationships/hyperlink" Target="http://www.povertymaps.net/brief/" TargetMode="External"/><Relationship Id="rId53" Type="http://schemas.openxmlformats.org/officeDocument/2006/relationships/hyperlink" Target="https://www.un.org/development/desa/dspd/wp-content/uploads/sites/22/2017/04/multidimensional-poverty-index-jordan-iraq-morocco-en.pdf" TargetMode="External"/><Relationship Id="rId74" Type="http://schemas.openxmlformats.org/officeDocument/2006/relationships/hyperlink" Target="https://data.oecd.org/inequality/poverty-gap.htm" TargetMode="External"/><Relationship Id="rId128" Type="http://schemas.openxmlformats.org/officeDocument/2006/relationships/hyperlink" Target="https://www.who.int/data/gho/indicator-metadata-registry/imr-details/5667" TargetMode="External"/><Relationship Id="rId149" Type="http://schemas.openxmlformats.org/officeDocument/2006/relationships/hyperlink" Target="https://databank.worldbank.org/source/national-poverty-line-%5E-subnational-poverty/preview/on" TargetMode="External"/><Relationship Id="rId5" Type="http://schemas.openxmlformats.org/officeDocument/2006/relationships/hyperlink" Target="https://www.unicef.org/kosovoprogramme/media/171/file/MODA_ENG.pdf" TargetMode="External"/><Relationship Id="rId95" Type="http://schemas.openxmlformats.org/officeDocument/2006/relationships/hyperlink" Target="https://documents1.worldbank.org/curated/en/281001468323965733/pdf/A-unified-approach-to-measuring-poverty-and-inequality-theory-and-practice.pdf" TargetMode="External"/><Relationship Id="rId160" Type="http://schemas.openxmlformats.org/officeDocument/2006/relationships/hyperlink" Target="https://www.unicef.org/mena/media/14311/file/54949%20-%20Design%20MENA%20SitAn%20Report%20-%20v10.pdf.pdf" TargetMode="External"/><Relationship Id="rId181" Type="http://schemas.openxmlformats.org/officeDocument/2006/relationships/hyperlink" Target="https://www.fao.org/hunger/en/" TargetMode="External"/><Relationship Id="rId216" Type="http://schemas.openxmlformats.org/officeDocument/2006/relationships/hyperlink" Target="https://data.worldbank.org/indicator/SN.ITK.DEFC.ZS" TargetMode="External"/><Relationship Id="rId22" Type="http://schemas.openxmlformats.org/officeDocument/2006/relationships/hyperlink" Target="https://www.oecd.org/els/family/HC2-3-Severe-housing-deprivation.pdf" TargetMode="External"/><Relationship Id="rId43" Type="http://schemas.openxmlformats.org/officeDocument/2006/relationships/hyperlink" Target="https://gdc.unicef.org/resource/2019-global-multidimensional-poverty-index-mpi" TargetMode="External"/><Relationship Id="rId64" Type="http://schemas.openxmlformats.org/officeDocument/2006/relationships/hyperlink" Target="https://www.fao.org/3/cb8269en/cb8269en.pdf" TargetMode="External"/><Relationship Id="rId118" Type="http://schemas.openxmlformats.org/officeDocument/2006/relationships/hyperlink" Target="https://iris.paho.org/bitstream/handle/10665.2/52540/9789275122631_eng.pdf?sequence=6&amp;isAllowed=y" TargetMode="External"/><Relationship Id="rId139" Type="http://schemas.openxmlformats.org/officeDocument/2006/relationships/hyperlink" Target="https://www.unicef.org/esa/media/7686/file/UNICEF-Fiscal-Equity-Social-Outcomes-2020.pdf" TargetMode="External"/><Relationship Id="rId85" Type="http://schemas.openxmlformats.org/officeDocument/2006/relationships/hyperlink" Target="https://data.humdata.org/dataset/world-bank-poverty-indicators-for-honduras/resource/9eeec9db-a55e-4c66-8fdc-c964380affcb" TargetMode="External"/><Relationship Id="rId150" Type="http://schemas.openxmlformats.org/officeDocument/2006/relationships/hyperlink" Target="https://www.povertyindex.org/" TargetMode="External"/><Relationship Id="rId171" Type="http://schemas.openxmlformats.org/officeDocument/2006/relationships/hyperlink" Target="https://www.ccof.org/page/about-ccof" TargetMode="External"/><Relationship Id="rId192" Type="http://schemas.openxmlformats.org/officeDocument/2006/relationships/hyperlink" Target="https://www.weforum.org/agenda/2021/07/world-hunger-malnutrition-un-report-covid-coronavirus-pandemic-sdgs/" TargetMode="External"/><Relationship Id="rId206" Type="http://schemas.openxmlformats.org/officeDocument/2006/relationships/hyperlink" Target="https://iris.paho.org/bitstream/handle/10665.2/55213/foodsecurityreport2021.pdf?sequence=1&amp;isAllowed=y" TargetMode="External"/><Relationship Id="rId227" Type="http://schemas.openxmlformats.org/officeDocument/2006/relationships/hyperlink" Target="https://www.ilo.org/wcmsp5/groups/public/---asia/---ro-bangkok/---ilo-beijing/documents/publication/wcms_767997.pdf" TargetMode="External"/><Relationship Id="rId12" Type="http://schemas.openxmlformats.org/officeDocument/2006/relationships/hyperlink" Target="https://medium.com/center-for-effective-global-action/micro-estimates-of-wealth-for-all-low-and-middle-income-countries-6c1d224fded8" TargetMode="External"/><Relationship Id="rId33" Type="http://schemas.openxmlformats.org/officeDocument/2006/relationships/hyperlink" Target="http://www.povertymaps.net/brief/" TargetMode="External"/><Relationship Id="rId108" Type="http://schemas.openxmlformats.org/officeDocument/2006/relationships/hyperlink" Target="https://www.concern.net/what-we-do/livelihoods" TargetMode="External"/><Relationship Id="rId129" Type="http://schemas.openxmlformats.org/officeDocument/2006/relationships/hyperlink" Target="https://www.ifad.org/documents/38714170/43704363/rdr2021_annex2.pdf/a8f4d8f5-1f64-e01b-04ef-445663db9470?t=1631621863997" TargetMode="External"/><Relationship Id="rId54" Type="http://schemas.openxmlformats.org/officeDocument/2006/relationships/hyperlink" Target="https://www.oecd.org/iaos2018/programme/IAOS-OECD2018_Item_6-C-2-KhaderDawas.pdf" TargetMode="External"/><Relationship Id="rId75" Type="http://schemas.openxmlformats.org/officeDocument/2006/relationships/hyperlink" Target="https://ourworldindata.org/grapher/size-poverty-gap-countries" TargetMode="External"/><Relationship Id="rId96" Type="http://schemas.openxmlformats.org/officeDocument/2006/relationships/hyperlink" Target="https://www.unicef.org/iraq/media/1181/file/Assessment_of_COVID-19_Impact_on_Poverty_and_Vulnerability_in_Iraq.pdf" TargetMode="External"/><Relationship Id="rId140" Type="http://schemas.openxmlformats.org/officeDocument/2006/relationships/hyperlink" Target="https://www.undp.org/sites/g/files/zskgke326/files/2021-07/UNDP-DFS-Mitigating-Poverty-Global-Estimates-of-the-Impact-of-Income-Support-during-the-Pandemic-EN.pdf" TargetMode="External"/><Relationship Id="rId161" Type="http://schemas.openxmlformats.org/officeDocument/2006/relationships/hyperlink" Target="https://www.unicef.org/mena/media/14311/file/54949%20-%20Design%20MENA%20SitAn%20Report%20-%20v10.pdf.pdf" TargetMode="External"/><Relationship Id="rId182" Type="http://schemas.openxmlformats.org/officeDocument/2006/relationships/hyperlink" Target="https://iris.paho.org/bitstream/handle/10665.2/55213/foodsecurityreport2021.pdf?sequence=1&amp;isAllowed=y" TargetMode="External"/><Relationship Id="rId217" Type="http://schemas.openxmlformats.org/officeDocument/2006/relationships/hyperlink" Target="https://www.who.int/news/item/12-07-2021-un-report-pandemic-year-marked-by-spike-in-world-hunger" TargetMode="External"/><Relationship Id="rId6" Type="http://schemas.openxmlformats.org/officeDocument/2006/relationships/hyperlink" Target="https://hdr.undp.org/sites/default/files/hdrp_2011_13.pdf" TargetMode="External"/><Relationship Id="rId23" Type="http://schemas.openxmlformats.org/officeDocument/2006/relationships/hyperlink" Target="https://docs.wfp.org/api/documents/WFP-0000022418/download/?_ga=2.174627754.985611865.1644864994-1087894936.1642657868" TargetMode="External"/><Relationship Id="rId119" Type="http://schemas.openxmlformats.org/officeDocument/2006/relationships/hyperlink" Target="https://www.gatesfoundation.org/goalkeepers/report/2018-report/progress-indicators/poverty/" TargetMode="External"/><Relationship Id="rId44" Type="http://schemas.openxmlformats.org/officeDocument/2006/relationships/hyperlink" Target="https://dds.cepal.org/redesoc/publication?id=5174" TargetMode="External"/><Relationship Id="rId65" Type="http://schemas.openxmlformats.org/officeDocument/2006/relationships/hyperlink" Target="https://www.researchgate.net/publication/358608243_Meta-Analysis_of_the_impact_and_lessons_learned_for_implementation_of_the_Emergency_Social_Safety_Net_ESSN_programme_in_Turkey_2016-20_Part_2_Focus_Areas_2_and_3" TargetMode="External"/><Relationship Id="rId86" Type="http://schemas.openxmlformats.org/officeDocument/2006/relationships/hyperlink" Target="https://www.fao.org/3/ca6776en/ca6776en.pdf" TargetMode="External"/><Relationship Id="rId130" Type="http://schemas.openxmlformats.org/officeDocument/2006/relationships/hyperlink" Target="https://www.unescap.org/sites/default/d8files/APSDJ%20Vol.27%20No.1_pp.1-20.pdf" TargetMode="External"/><Relationship Id="rId151" Type="http://schemas.openxmlformats.org/officeDocument/2006/relationships/hyperlink" Target="https://grameenfoundation.org/documents/lalqo4ptzh336kq9g6cz.pdf" TargetMode="External"/><Relationship Id="rId172" Type="http://schemas.openxmlformats.org/officeDocument/2006/relationships/hyperlink" Target="https://www.corteva.com/our-impact/global-food-security-index.html" TargetMode="External"/><Relationship Id="rId193" Type="http://schemas.openxmlformats.org/officeDocument/2006/relationships/hyperlink" Target="https://www.wfp.org/news/more-go-hungry-and-malnutrition-persists-achieving-zero-hunger-2030-doubt-un-report-warns" TargetMode="External"/><Relationship Id="rId207" Type="http://schemas.openxmlformats.org/officeDocument/2006/relationships/hyperlink" Target="https://www.fao.org/3/cb4474en/cb4474en.pdf" TargetMode="External"/><Relationship Id="rId228" Type="http://schemas.openxmlformats.org/officeDocument/2006/relationships/hyperlink" Target="https://www.worldbank.org/en/topic/measuringpoverty" TargetMode="External"/><Relationship Id="rId13" Type="http://schemas.openxmlformats.org/officeDocument/2006/relationships/hyperlink" Target="https://blogs.worldbank.org/opendata/using-big-data-and-machine-learning-locate-poor-nigeria" TargetMode="External"/><Relationship Id="rId109" Type="http://schemas.openxmlformats.org/officeDocument/2006/relationships/hyperlink" Target="https://resourcewatch.org/data/explore/soc066-Population-Below-Poverty-Line?section=Discover&amp;selectedCollection=&amp;zoom=1.2239673323321116&amp;lat=31.35065489939079&amp;lng=9.512305153257952&amp;pitch=0&amp;bearing=0&amp;basemap=dark&amp;labels=light&amp;aoi=&amp;page=1&amp;sort=most-viewed&amp;sortDirection=-1" TargetMode="External"/><Relationship Id="rId34" Type="http://schemas.openxmlformats.org/officeDocument/2006/relationships/hyperlink" Target="https://paris21.org/news-center/news/using-satellite-images-more-detailed-picture-colombia" TargetMode="External"/><Relationship Id="rId55" Type="http://schemas.openxmlformats.org/officeDocument/2006/relationships/hyperlink" Target="https://www.unicef.org/esa/media/9041/file/UNICEF-Namibia-Multidimensional-Poverty-Index-2021.pdf" TargetMode="External"/><Relationship Id="rId76" Type="http://schemas.openxmlformats.org/officeDocument/2006/relationships/hyperlink" Target="https://www.fao.org/3/am382e/am382e.pdf" TargetMode="External"/><Relationship Id="rId97" Type="http://schemas.openxmlformats.org/officeDocument/2006/relationships/hyperlink" Target="https://www.unescap.org/sites/default/files/D.1-Income-poverty-and-inequality.pdf" TargetMode="External"/><Relationship Id="rId120" Type="http://schemas.openxmlformats.org/officeDocument/2006/relationships/hyperlink" Target="https://ilostat.ilo.org/topics/working-poor/" TargetMode="External"/><Relationship Id="rId141" Type="http://schemas.openxmlformats.org/officeDocument/2006/relationships/hyperlink" Target="https://pdf.usaid.gov/pdf_docs/Pnadh069.pdf" TargetMode="External"/><Relationship Id="rId7" Type="http://schemas.openxmlformats.org/officeDocument/2006/relationships/hyperlink" Target="https://www.ifad.org/documents/38714170/39318582/Measuring+IFAD%E2%80%99s+impact.pdf/36c251f1-854e-42de-8990-773728abe1f7?eloutlink=imf2ifad" TargetMode="External"/><Relationship Id="rId162" Type="http://schemas.openxmlformats.org/officeDocument/2006/relationships/hyperlink" Target="https://www.unicef.org/mena/media/14311/file/54949%20-%20Design%20MENA%20SitAn%20Report%20-%20v10.pdf.pdf" TargetMode="External"/><Relationship Id="rId183" Type="http://schemas.openxmlformats.org/officeDocument/2006/relationships/hyperlink" Target="https://iris.paho.org/bitstream/handle/10665.2/55213/foodsecurityreport2021.pdf?sequence=1&amp;isAllowed=y" TargetMode="External"/><Relationship Id="rId218" Type="http://schemas.openxmlformats.org/officeDocument/2006/relationships/hyperlink" Target="https://www.unicef.org/media/55926/file/SOFI-2019-in-brief.pdf" TargetMode="External"/><Relationship Id="rId24" Type="http://schemas.openxmlformats.org/officeDocument/2006/relationships/hyperlink" Target="https://dhsprogram.com/pubs/pdf/MR9/MR9.pdf" TargetMode="External"/><Relationship Id="rId45" Type="http://schemas.openxmlformats.org/officeDocument/2006/relationships/hyperlink" Target="https://data.worldbank.org/indicator/SI.POV.MDIM.XQ" TargetMode="External"/><Relationship Id="rId66" Type="http://schemas.openxmlformats.org/officeDocument/2006/relationships/hyperlink" Target="https://www.un.org/development/desa/dspd/wp-content/uploads/sites/22/2017/04/multidimensional-poverty-index-jordan-iraq-morocco-en.pdf" TargetMode="External"/><Relationship Id="rId87" Type="http://schemas.openxmlformats.org/officeDocument/2006/relationships/hyperlink" Target="https://data.worldbank.org/indicator/SI.POV.UMIC.GP" TargetMode="External"/><Relationship Id="rId110" Type="http://schemas.openxmlformats.org/officeDocument/2006/relationships/hyperlink" Target="https://ilo.org/wcmsp5/groups/public/---dgreports/---stat/documents/publication/wcms_696387.pdf" TargetMode="External"/><Relationship Id="rId131" Type="http://schemas.openxmlformats.org/officeDocument/2006/relationships/hyperlink" Target="https://www.undp.org/sites/g/files/zskgke326/files/2021-07/UNDP-DFS-Mitigating-Poverty-Global-Estimates-of-the-Impact-of-Income-Support-during-the-Pandemic-EN.pdf" TargetMode="External"/><Relationship Id="rId152" Type="http://schemas.openxmlformats.org/officeDocument/2006/relationships/hyperlink" Target="https://grameenfoundation.org/partners/resources/prisma-ppi-case-study" TargetMode="External"/><Relationship Id="rId173" Type="http://schemas.openxmlformats.org/officeDocument/2006/relationships/hyperlink" Target="https://www.ifaj.org/2021-global-food-security-index-pre-release-briefing/42675/" TargetMode="External"/><Relationship Id="rId194" Type="http://schemas.openxmlformats.org/officeDocument/2006/relationships/hyperlink" Target="https://unstats.un.org/sdgs/report/2020/goal-02/" TargetMode="External"/><Relationship Id="rId208" Type="http://schemas.openxmlformats.org/officeDocument/2006/relationships/hyperlink" Target="https://iris.paho.org/bitstream/handle/10665.2/55213/foodsecurityreport2021.pdf?sequence=1&amp;isAllowed=y" TargetMode="External"/><Relationship Id="rId229" Type="http://schemas.openxmlformats.org/officeDocument/2006/relationships/hyperlink" Target="https://ophi.org.uk/research/multidimensional-poverty/" TargetMode="External"/><Relationship Id="rId14" Type="http://schemas.openxmlformats.org/officeDocument/2006/relationships/hyperlink" Target="https://www.developmentaid.org/api/frontend/cms/file/2020/09/report_en-2_compressed.pdf" TargetMode="External"/><Relationship Id="rId35" Type="http://schemas.openxmlformats.org/officeDocument/2006/relationships/hyperlink" Target="https://www.adb.org/sites/default/files/publication/695616/mapping-poverty-satellite-imagery-thailand.pdf" TargetMode="External"/><Relationship Id="rId56" Type="http://schemas.openxmlformats.org/officeDocument/2006/relationships/hyperlink" Target="https://www.un.org/en/ga/second/65/docs/foster.pdf" TargetMode="External"/><Relationship Id="rId77" Type="http://schemas.openxmlformats.org/officeDocument/2006/relationships/hyperlink" Target="https://www.unescap.org/sites/default/files/D.1-Income-poverty-and-inequality.pdf" TargetMode="External"/><Relationship Id="rId100" Type="http://schemas.openxmlformats.org/officeDocument/2006/relationships/hyperlink" Target="https://www.afdb.org/fileadmin/uploads/afdb/Documents/Publications/ADR15_chapter_2.pdf" TargetMode="External"/><Relationship Id="rId8" Type="http://schemas.openxmlformats.org/officeDocument/2006/relationships/hyperlink" Target="https://www.fsinplatform.org/sites/default/files/resources/files/ca8392en.pdf" TargetMode="External"/><Relationship Id="rId98" Type="http://schemas.openxmlformats.org/officeDocument/2006/relationships/hyperlink" Target="https://openknowledge.worldbank.org/handle/10986/21323" TargetMode="External"/><Relationship Id="rId121" Type="http://schemas.openxmlformats.org/officeDocument/2006/relationships/hyperlink" Target="https://www.who.int/healthinfo/universal_health_coverage/report/fp_gmr_2019.pdf" TargetMode="External"/><Relationship Id="rId142" Type="http://schemas.openxmlformats.org/officeDocument/2006/relationships/hyperlink" Target="https://unstats.un.org/sdgs/metadata/files/Metadata-01-01-01a.pdf" TargetMode="External"/><Relationship Id="rId163" Type="http://schemas.openxmlformats.org/officeDocument/2006/relationships/hyperlink" Target="https://www.selfsufficiencystandard.org/" TargetMode="External"/><Relationship Id="rId184" Type="http://schemas.openxmlformats.org/officeDocument/2006/relationships/hyperlink" Target="https://iris.paho.org/bitstream/handle/10665.2/55213/foodsecurityreport2021.pdf?sequence=1&amp;isAllowed=y" TargetMode="External"/><Relationship Id="rId219" Type="http://schemas.openxmlformats.org/officeDocument/2006/relationships/hyperlink" Target="https://www.ifad.org/en/web/latest/-/news/world-hunger-falls-to-under-800-million-eradication-is-next-goal" TargetMode="External"/><Relationship Id="rId230" Type="http://schemas.openxmlformats.org/officeDocument/2006/relationships/hyperlink" Target="https://www.unicef.org/iraq/media/1181/file/Assessment_of_COVID-19_Impact_on_Poverty_and_Vulnerability_in_Iraq.pdf" TargetMode="External"/><Relationship Id="rId25" Type="http://schemas.openxmlformats.org/officeDocument/2006/relationships/hyperlink" Target="https://dqo52087pnd5x.cloudfront.net/manuscripts/14582/4c1edb99-ebbb-4705-a3ed-6b1974e75ee2_13339_-_shiza_shiza.pdf?doi=10.12688/gatesopenres.13339.1&amp;numberOfBrowsableCollections=3&amp;numberOfBrowsableInstitutionalCollections=0&amp;numberOfBrowsableGateways=8" TargetMode="External"/><Relationship Id="rId46" Type="http://schemas.openxmlformats.org/officeDocument/2006/relationships/hyperlink" Target="https://www.oecd.org/iaos2018/programme/IAOS-OECD2018_Item_6-C-2-KhaderDawas.pdf" TargetMode="External"/><Relationship Id="rId67" Type="http://schemas.openxmlformats.org/officeDocument/2006/relationships/hyperlink" Target="https://www.oecd.org/iaos2018/programme/IAOS-OECD2018_Item_6-C-2-KhaderDawas.pdf" TargetMode="External"/><Relationship Id="rId116" Type="http://schemas.openxmlformats.org/officeDocument/2006/relationships/hyperlink" Target="https://data.apps.fao.org/catalog/dataset/6d4251eb-d44e-489d-82fb-31422c2b5b64/resource/4a55c766-23f6-4ac5-8b84-c50217bab807" TargetMode="External"/><Relationship Id="rId137" Type="http://schemas.openxmlformats.org/officeDocument/2006/relationships/hyperlink" Target="https://www.undp.org/sites/g/files/zskgke326/files/2021-07/UNDP-DFS-Mitigating-Poverty-Global-Estimates-of-the-Impact-of-Income-Support-during-the-Pandemic-EN.pdf" TargetMode="External"/><Relationship Id="rId158" Type="http://schemas.openxmlformats.org/officeDocument/2006/relationships/hyperlink" Target="https://ophi.org.uk/wp-content/uploads/LAS_et_al_2017_Arab_MP_Report_ENG.pdf" TargetMode="External"/><Relationship Id="rId20" Type="http://schemas.openxmlformats.org/officeDocument/2006/relationships/hyperlink" Target="https://www.na.undp.org/content/namibia/en/home/library/poverty/NIMDP2015.html" TargetMode="External"/><Relationship Id="rId41" Type="http://schemas.openxmlformats.org/officeDocument/2006/relationships/hyperlink" Target="https://ophi.org.uk/multidimensional-poverty-index/" TargetMode="External"/><Relationship Id="rId62" Type="http://schemas.openxmlformats.org/officeDocument/2006/relationships/hyperlink" Target="https://www.unicef.org/esa/media/9041/file/UNICEF-Namibia-Multidimensional-Poverty-Index-2021.pdf" TargetMode="External"/><Relationship Id="rId83" Type="http://schemas.openxmlformats.org/officeDocument/2006/relationships/hyperlink" Target="http://data.un.org/Data.aspx?q=chile+poverty&amp;d=WDI&amp;f=Indicator_Code%3ASI.POV.LMIC.GP%3BCountry_Code%3ACHL" TargetMode="External"/><Relationship Id="rId88" Type="http://schemas.openxmlformats.org/officeDocument/2006/relationships/hyperlink" Target="http://data.un.org/Data.aspx?q=brazil+poverty&amp;d=WDI&amp;f=Indicator_Code%3ASI.POV.UMIC.GP%3BCountry_Code%3ABRA" TargetMode="External"/><Relationship Id="rId111" Type="http://schemas.openxmlformats.org/officeDocument/2006/relationships/hyperlink" Target="http://careglobalmel.careinternationalwikis.org/care_2020_strategy_-_global_indicators_and_markers" TargetMode="External"/><Relationship Id="rId132" Type="http://schemas.openxmlformats.org/officeDocument/2006/relationships/hyperlink" Target="https://www.who.int/healthinfo/universal_health_coverage/report/fp_gmr_2019.pdf" TargetMode="External"/><Relationship Id="rId153" Type="http://schemas.openxmlformats.org/officeDocument/2006/relationships/hyperlink" Target="https://golab.bsg.ox.ac.uk/knowledge-bank/indigo/wayfinder-assessment-resources/INDIGO-ARES-0073/" TargetMode="External"/><Relationship Id="rId174" Type="http://schemas.openxmlformats.org/officeDocument/2006/relationships/hyperlink" Target="https://foragro.org/en/documentos/global-food-security-index-2017" TargetMode="External"/><Relationship Id="rId179" Type="http://schemas.openxmlformats.org/officeDocument/2006/relationships/hyperlink" Target="https://www.zef.de/uploads/tx_zefportal/Publications/ZEF_wp_139.pdf" TargetMode="External"/><Relationship Id="rId195" Type="http://schemas.openxmlformats.org/officeDocument/2006/relationships/hyperlink" Target="https://www.fao.org/3/ca9692en/online/ca9692en.html" TargetMode="External"/><Relationship Id="rId209" Type="http://schemas.openxmlformats.org/officeDocument/2006/relationships/hyperlink" Target="https://data.worldbank.org/indicator/SN.ITK.SVFI.ZS" TargetMode="External"/><Relationship Id="rId190" Type="http://schemas.openxmlformats.org/officeDocument/2006/relationships/hyperlink" Target="https://www.fao.org/sustainable-development-goals/indicators/211/en/" TargetMode="External"/><Relationship Id="rId204" Type="http://schemas.openxmlformats.org/officeDocument/2006/relationships/hyperlink" Target="https://iris.paho.org/bitstream/handle/10665.2/55213/foodsecurityreport2021.pdf?sequence=1&amp;isAllowed=y" TargetMode="External"/><Relationship Id="rId220" Type="http://schemas.openxmlformats.org/officeDocument/2006/relationships/hyperlink" Target="https://iris.paho.org/bitstream/handle/10665.2/55213/foodsecurityreport2021.pdf?sequence=1&amp;isAllowed=y" TargetMode="External"/><Relationship Id="rId225" Type="http://schemas.openxmlformats.org/officeDocument/2006/relationships/hyperlink" Target="https://www.ilo.org/wcmsp5/groups/public/---asia/---ro-bangkok/---ilo-beijing/documents/publication/wcms_767997.pdf" TargetMode="External"/><Relationship Id="rId15" Type="http://schemas.openxmlformats.org/officeDocument/2006/relationships/hyperlink" Target="https://ourworldindata.org/extreme-poverty" TargetMode="External"/><Relationship Id="rId36" Type="http://schemas.openxmlformats.org/officeDocument/2006/relationships/hyperlink" Target="https://documents1.worldbank.org/curated/en/610771513691888412/pdf/WPS8284.pdf" TargetMode="External"/><Relationship Id="rId57" Type="http://schemas.openxmlformats.org/officeDocument/2006/relationships/hyperlink" Target="https://www.fao.org/3/cb8269en/cb8269en.pdf" TargetMode="External"/><Relationship Id="rId106" Type="http://schemas.openxmlformats.org/officeDocument/2006/relationships/hyperlink" Target="https://devinit.org/resources/poverty-trends-global-regional-and-national/" TargetMode="External"/><Relationship Id="rId127" Type="http://schemas.openxmlformats.org/officeDocument/2006/relationships/hyperlink" Target="https://www.gatesfoundation.org/goalkeepers/report/2018-report/progress-indicators/poverty/" TargetMode="External"/><Relationship Id="rId10" Type="http://schemas.openxmlformats.org/officeDocument/2006/relationships/hyperlink" Target="https://pdf.usaid.gov/pdf_docs/PA00TGTN.pdf" TargetMode="External"/><Relationship Id="rId31" Type="http://schemas.openxmlformats.org/officeDocument/2006/relationships/hyperlink" Target="https://www.aiddata.org/outcome-measures" TargetMode="External"/><Relationship Id="rId52" Type="http://schemas.openxmlformats.org/officeDocument/2006/relationships/hyperlink" Target="https://www.researchgate.net/publication/358608243_Meta-Analysis_of_the_impact_and_lessons_learned_for_implementation_of_the_Emergency_Social_Safety_Net_ESSN_programme_in_Turkey_2016-20_Part_2_Focus_Areas_2_and_3" TargetMode="External"/><Relationship Id="rId73" Type="http://schemas.openxmlformats.org/officeDocument/2006/relationships/hyperlink" Target="https://data.worldbank.org/indicator/SI.POV.GAPS" TargetMode="External"/><Relationship Id="rId78" Type="http://schemas.openxmlformats.org/officeDocument/2006/relationships/hyperlink" Target="https://www.unicef.org/esa/sites/unicef.org.esa/files/2019-04/Costing-and-Financing-Child-Centred-SDGs-in-Ethiopia-%282018%29.PDF" TargetMode="External"/><Relationship Id="rId94" Type="http://schemas.openxmlformats.org/officeDocument/2006/relationships/hyperlink" Target="https://www.fao.org/3/ca6776en/ca6776en.pdf" TargetMode="External"/><Relationship Id="rId99" Type="http://schemas.openxmlformats.org/officeDocument/2006/relationships/hyperlink" Target="http://www.ciesin.columbia.edu/repository/povmap/maps/country/IDN_ADM2_FGT_2.pdf" TargetMode="External"/><Relationship Id="rId101" Type="http://schemas.openxmlformats.org/officeDocument/2006/relationships/hyperlink" Target="https://www.ers.usda.gov/webdocs/publications/47069/30821_rdrr96_002.pdf?v=42068" TargetMode="External"/><Relationship Id="rId122" Type="http://schemas.openxmlformats.org/officeDocument/2006/relationships/hyperlink" Target="https://www.unescap.org/sites/default/d8files/APSDJ%20Vol.27%20No.1_pp.1-20.pdf" TargetMode="External"/><Relationship Id="rId143" Type="http://schemas.openxmlformats.org/officeDocument/2006/relationships/hyperlink" Target="https://www.who.int/data/gho/indicator-metadata-registry/imr-details/5667" TargetMode="External"/><Relationship Id="rId148" Type="http://schemas.openxmlformats.org/officeDocument/2006/relationships/hyperlink" Target="https://www.wfpusa.org/countries/sierra-leone/" TargetMode="External"/><Relationship Id="rId164" Type="http://schemas.openxmlformats.org/officeDocument/2006/relationships/hyperlink" Target="https://worldpoverty.io/headline" TargetMode="External"/><Relationship Id="rId169" Type="http://schemas.openxmlformats.org/officeDocument/2006/relationships/hyperlink" Target="https://docs.wfp.org/api/documents/WFP-0000069837/download/" TargetMode="External"/><Relationship Id="rId185" Type="http://schemas.openxmlformats.org/officeDocument/2006/relationships/hyperlink" Target="https://iris.paho.org/bitstream/handle/10665.2/55213/foodsecurityreport2021.pdf?sequence=1&amp;isAllowed=y" TargetMode="External"/><Relationship Id="rId4" Type="http://schemas.openxmlformats.org/officeDocument/2006/relationships/hyperlink" Target="https://www.goldmansachsindices.com/products/GSMBMAC" TargetMode="External"/><Relationship Id="rId9" Type="http://schemas.openxmlformats.org/officeDocument/2006/relationships/hyperlink" Target="https://www.fsinplatform.org/sites/default/files/resources/files/ca8392en.pdf" TargetMode="External"/><Relationship Id="rId180" Type="http://schemas.openxmlformats.org/officeDocument/2006/relationships/hyperlink" Target="https://docs.wfp.org/api/documents/WFP-0000131144/download/" TargetMode="External"/><Relationship Id="rId210" Type="http://schemas.openxmlformats.org/officeDocument/2006/relationships/hyperlink" Target="https://iris.paho.org/bitstream/handle/10665.2/55213/foodsecurityreport2021.pdf?sequence=1&amp;isAllowed=y" TargetMode="External"/><Relationship Id="rId215" Type="http://schemas.openxmlformats.org/officeDocument/2006/relationships/hyperlink" Target="https://inddex.nutrition.tufts.edu/data4diets/indicator/prevalence-undernourishment" TargetMode="External"/><Relationship Id="rId26" Type="http://schemas.openxmlformats.org/officeDocument/2006/relationships/hyperlink" Target="https://www.g20-insights.org/wp-content/uploads/2017/05/G20-and-Africa_Cooperation-between-G20-and-African-states-Delivering-on-African-citizens%E2%80%99-demands.pdf" TargetMode="External"/><Relationship Id="rId231" Type="http://schemas.openxmlformats.org/officeDocument/2006/relationships/hyperlink" Target="https://www.un.org/en/development/desa/policy/wess/wess_dev_issues/dsp_policy_03.pdf" TargetMode="External"/><Relationship Id="rId47" Type="http://schemas.openxmlformats.org/officeDocument/2006/relationships/hyperlink" Target="https://ferdi.fr/dl/df-s46RBpfSRKwzHzE17rrdGaem/ferdi-i11-undp-s-multidimensional-poverty-index.pdf" TargetMode="External"/><Relationship Id="rId68" Type="http://schemas.openxmlformats.org/officeDocument/2006/relationships/hyperlink" Target="https://www.unicef.org/esa/media/9041/file/UNICEF-Namibia-Multidimensional-Poverty-Index-2021.pdf" TargetMode="External"/><Relationship Id="rId89" Type="http://schemas.openxmlformats.org/officeDocument/2006/relationships/hyperlink" Target="https://data.humdata.org/dataset/world-bank-poverty-indicators-for-honduras/resource/9eeec9db-a55e-4c66-8fdc-c964380affcb" TargetMode="External"/><Relationship Id="rId112" Type="http://schemas.openxmlformats.org/officeDocument/2006/relationships/hyperlink" Target="https://www.usaid.gov/sites/default/files/documents/1870/Vision-XP_508c_1.21.16.pdf" TargetMode="External"/><Relationship Id="rId133" Type="http://schemas.openxmlformats.org/officeDocument/2006/relationships/hyperlink" Target="https://www.unicef.org/esa/media/7686/file/UNICEF-Fiscal-Equity-Social-Outcomes-2020.pdf" TargetMode="External"/><Relationship Id="rId154" Type="http://schemas.openxmlformats.org/officeDocument/2006/relationships/hyperlink" Target="https://www.fsdafrica.org/wp-content/uploads/2019/10/Compendium-of-Indicators-FSD-Outcomes-Impacts.pdf" TargetMode="External"/><Relationship Id="rId175" Type="http://schemas.openxmlformats.org/officeDocument/2006/relationships/hyperlink" Target="https://documents1.worldbank.org/curated/en/543311468323944900/pdf/The-World-Bank-Group-and-the-global-food-crisis-an-evaluation-of-the-World-Bank-Group-response.pdf" TargetMode="External"/><Relationship Id="rId196" Type="http://schemas.openxmlformats.org/officeDocument/2006/relationships/hyperlink" Target="https://www.fao.org/3/ca9692en/online/ca9692en.html" TargetMode="External"/><Relationship Id="rId200" Type="http://schemas.openxmlformats.org/officeDocument/2006/relationships/hyperlink" Target="https://www.fao.org/state-of-food-security-nutrition" TargetMode="External"/><Relationship Id="rId16" Type="http://schemas.openxmlformats.org/officeDocument/2006/relationships/hyperlink" Target="https://www.healthdata.org/methods-estimating-past-and-future-extreme-poverty" TargetMode="External"/><Relationship Id="rId221" Type="http://schemas.openxmlformats.org/officeDocument/2006/relationships/hyperlink" Target="https://iris.paho.org/bitstream/handle/10665.2/55213/foodsecurityreport2021.pdf?sequence=1&amp;isAllowed=y" TargetMode="External"/><Relationship Id="rId37" Type="http://schemas.openxmlformats.org/officeDocument/2006/relationships/hyperlink" Target="https://www.unicef.org/innovation/stories/using-frontier-technology-data-monitor-child-poverty-iraq" TargetMode="External"/><Relationship Id="rId58" Type="http://schemas.openxmlformats.org/officeDocument/2006/relationships/hyperlink" Target="https://www.researchgate.net/publication/358608243_Meta-Analysis_of_the_impact_and_lessons_learned_for_implementation_of_the_Emergency_Social_Safety_Net_ESSN_programme_in_Turkey_2016-20_Part_2_Focus_Areas_2_and_3" TargetMode="External"/><Relationship Id="rId79" Type="http://schemas.openxmlformats.org/officeDocument/2006/relationships/hyperlink" Target="https://docs.wfp.org/api/documents/WFP-0000123232/download/" TargetMode="External"/><Relationship Id="rId102" Type="http://schemas.openxmlformats.org/officeDocument/2006/relationships/hyperlink" Target="https://www.adb.org/sites/default/files/publication/329191/adbi-wp759.pdf" TargetMode="External"/><Relationship Id="rId123" Type="http://schemas.openxmlformats.org/officeDocument/2006/relationships/hyperlink" Target="https://www.undp.org/sites/g/files/zskgke326/files/2021-07/UNDP-DFS-Mitigating-Poverty-Global-Estimates-of-the-Impact-of-Income-Support-during-the-Pandemic-EN.pdf" TargetMode="External"/><Relationship Id="rId144" Type="http://schemas.openxmlformats.org/officeDocument/2006/relationships/hyperlink" Target="https://data.apps.fao.org/catalog/dataset/world-development-indicators/resource/01e5892d-fe1d-45de-b126-25a0deb35f81" TargetMode="External"/><Relationship Id="rId90" Type="http://schemas.openxmlformats.org/officeDocument/2006/relationships/hyperlink" Target="https://www.ceicdata.com/en/colombia/poverty/co-poverty-gap-at-550-a-day-2011-ppp-" TargetMode="External"/><Relationship Id="rId165" Type="http://schemas.openxmlformats.org/officeDocument/2006/relationships/hyperlink" Target="https://gdc.unicef.org/resource/world-poverty-clock-0" TargetMode="External"/><Relationship Id="rId186" Type="http://schemas.openxmlformats.org/officeDocument/2006/relationships/hyperlink" Target="https://iris.paho.org/bitstream/handle/10665.2/55213/foodsecurityreport2021.pdf?sequence=1&amp;isAllowed=y" TargetMode="External"/><Relationship Id="rId211" Type="http://schemas.openxmlformats.org/officeDocument/2006/relationships/hyperlink" Target="https://iris.paho.org/bitstream/handle/10665.2/55213/foodsecurityreport2021.pdf?sequence=1&amp;isAllowed=y" TargetMode="External"/><Relationship Id="rId232" Type="http://schemas.openxmlformats.org/officeDocument/2006/relationships/hyperlink" Target="https://data.oecd.org/inequality/poverty-gap.htm" TargetMode="External"/><Relationship Id="rId27" Type="http://schemas.openxmlformats.org/officeDocument/2006/relationships/hyperlink" Target="https://mo.ibrahim.foundation/news/2016/measuring-poverty" TargetMode="External"/><Relationship Id="rId48" Type="http://schemas.openxmlformats.org/officeDocument/2006/relationships/hyperlink" Target="http://www.oas.org/en/sare/publications/multidimensional-poverty-indexes.pdf" TargetMode="External"/><Relationship Id="rId69" Type="http://schemas.openxmlformats.org/officeDocument/2006/relationships/hyperlink" Target="https://www.un.org/en/ga/second/65/docs/foster.pdf" TargetMode="External"/><Relationship Id="rId113" Type="http://schemas.openxmlformats.org/officeDocument/2006/relationships/hyperlink" Target="https://www.unicef.org/esa/sites/unicef.org.esa/files/2019-04/Costing-and-Financing-Child-Centred-SDGs-in-Ethiopia-%282018%29.PDF" TargetMode="External"/><Relationship Id="rId134" Type="http://schemas.openxmlformats.org/officeDocument/2006/relationships/hyperlink" Target="https://databank.worldbank.org/metadataglossary/poverty-and-equity/series/SI.POV.LMIC.GP" TargetMode="External"/><Relationship Id="rId80" Type="http://schemas.openxmlformats.org/officeDocument/2006/relationships/hyperlink" Target="https://www.who.int/data/gho/indicator-metadata-registry/imr-details/4840" TargetMode="External"/><Relationship Id="rId155" Type="http://schemas.openxmlformats.org/officeDocument/2006/relationships/hyperlink" Target="https://www.visionfund.org/our-focus/impact/measuring-poverty-reduction" TargetMode="External"/><Relationship Id="rId176" Type="http://schemas.openxmlformats.org/officeDocument/2006/relationships/hyperlink" Target="https://resourcewatch.org/data/explore/foo015a-Global-Hunger-Index?section=Discover&amp;selectedCollection=&amp;zoom=3&amp;lat=5.088887490341627e-14&amp;lng=5.088887490341627e-14&amp;pitch=0&amp;bearing=0&amp;basemap=dark&amp;labels=light&amp;layers=%255B%257B%2522dataset%2522%253A%25220c042bb0-7550-45bd-8a24-fd07d92e3769%2522%252C%2522opacity%2522%253A1%252C%2522layer%2522%253A%25225732b54f-ec70-48ba-a90a-3aaba212ec1a%2522%257D%255D&amp;aoi=&amp;page=1&amp;sort=most-viewed&amp;sortDirection=-1" TargetMode="External"/><Relationship Id="rId197" Type="http://schemas.openxmlformats.org/officeDocument/2006/relationships/hyperlink" Target="https://www3.paho.org/hq/index.php?option=com_content&amp;view=article&amp;id=14778:inequality-exacerbates-hunger-malnutrition-and-obesity-in-latin-america-and-the-caribbean&amp;Itemid=1926&amp;lang=en" TargetMode="External"/><Relationship Id="rId201" Type="http://schemas.openxmlformats.org/officeDocument/2006/relationships/hyperlink" Target="https://iris.paho.org/bitstream/handle/10665.2/55213/foodsecurityreport2021.pdf?sequence=1&amp;isAllowed=y" TargetMode="External"/><Relationship Id="rId222" Type="http://schemas.openxmlformats.org/officeDocument/2006/relationships/hyperlink" Target="https://www.oecd.org/swac/maps/Maps-Facts-enjeux-alimentaires_EN.pdf" TargetMode="External"/><Relationship Id="rId17" Type="http://schemas.openxmlformats.org/officeDocument/2006/relationships/hyperlink" Target="https://documents1.worldbank.org/curated/en/436751593433533024/pdf/Bulgaria-Index-of-Multiple-Deprivations-A-Tool-to-Identify-Lagging-Municipalities.pdf" TargetMode="External"/><Relationship Id="rId38" Type="http://schemas.openxmlformats.org/officeDocument/2006/relationships/hyperlink" Target="https://stories.thinkingmachin.es/poverty-mapping-artificial-intelligence/" TargetMode="External"/><Relationship Id="rId59" Type="http://schemas.openxmlformats.org/officeDocument/2006/relationships/hyperlink" Target="https://data.worldbank.org/indicator/SI.POV.MDIM" TargetMode="External"/><Relationship Id="rId103" Type="http://schemas.openxmlformats.org/officeDocument/2006/relationships/hyperlink" Target="https://www.worldbank.org/en/topic/measuringpoverty" TargetMode="External"/><Relationship Id="rId124" Type="http://schemas.openxmlformats.org/officeDocument/2006/relationships/hyperlink" Target="https://unstats.un.org/sdgs/metadata/files/Metadata-01-01-01a.pdf" TargetMode="External"/><Relationship Id="rId70" Type="http://schemas.openxmlformats.org/officeDocument/2006/relationships/hyperlink" Target="https://www.ifad.org/documents/38714170/42015780/STEP+1+POVERTY+ANALYSIS+AND+DEFINING+TARGET+GROUPS.pdf/5b46aea4-632e-ebc0-84fb-958fcdbd0694" TargetMode="External"/><Relationship Id="rId91" Type="http://schemas.openxmlformats.org/officeDocument/2006/relationships/hyperlink" Target="https://databank.worldbank.org/metadataglossary/millennium-development-goals/series/SI.POV.NAGP" TargetMode="External"/><Relationship Id="rId145" Type="http://schemas.openxmlformats.org/officeDocument/2006/relationships/hyperlink" Target="https://iris.paho.org/bitstream/handle/10665.2/52540/9789275122631_eng.pdf?sequence=6&amp;isAllowed=y" TargetMode="External"/><Relationship Id="rId166" Type="http://schemas.openxmlformats.org/officeDocument/2006/relationships/hyperlink" Target="https://www.unwomen.org/sites/default/files/Headquarters/Attachments/Sections/Library/Publications/2020/Gender-equality-in-the-wake-of-COVID-19-Technical-note-en.pdf" TargetMode="External"/><Relationship Id="rId187" Type="http://schemas.openxmlformats.org/officeDocument/2006/relationships/hyperlink" Target="https://datatopics.worldbank.org/sdgatlas/goal-2-zero-hunger/" TargetMode="External"/><Relationship Id="rId1" Type="http://schemas.openxmlformats.org/officeDocument/2006/relationships/hyperlink" Target="https://openknowledge.worldbank.org/handle/10986/6764" TargetMode="External"/><Relationship Id="rId212" Type="http://schemas.openxmlformats.org/officeDocument/2006/relationships/hyperlink" Target="https://iris.paho.org/bitstream/handle/10665.2/55213/foodsecurityreport2021.pdf?sequence=1&amp;isAllowed=y" TargetMode="External"/><Relationship Id="rId28" Type="http://schemas.openxmlformats.org/officeDocument/2006/relationships/hyperlink" Target="https://www.worldpop.org/portfolio/project?id=23" TargetMode="External"/><Relationship Id="rId49" Type="http://schemas.openxmlformats.org/officeDocument/2006/relationships/hyperlink" Target="https://ophi.org.uk/wp-content/uploads/WHO_2021_Using_MDP.pdf" TargetMode="External"/><Relationship Id="rId114" Type="http://schemas.openxmlformats.org/officeDocument/2006/relationships/hyperlink" Target="https://yemen.un.org/sites/default/files/2019-09/Assessing%20the%20Impact%20of%20War%20on%20Development%20in%20Yemen.pdf" TargetMode="External"/><Relationship Id="rId60" Type="http://schemas.openxmlformats.org/officeDocument/2006/relationships/hyperlink" Target="https://www.un.org/development/desa/dspd/wp-content/uploads/sites/22/2017/04/multidimensional-poverty-index-jordan-iraq-morocco-en.pdf" TargetMode="External"/><Relationship Id="rId81" Type="http://schemas.openxmlformats.org/officeDocument/2006/relationships/hyperlink" Target="https://www.who.int/data/gho/indicator-metadata-registry/imr-details/4842" TargetMode="External"/><Relationship Id="rId135" Type="http://schemas.openxmlformats.org/officeDocument/2006/relationships/hyperlink" Target="https://www.ifad.org/documents/38714170/43704363/rdr2021_annex2.pdf/a8f4d8f5-1f64-e01b-04ef-445663db9470?t=1631621863997" TargetMode="External"/><Relationship Id="rId156" Type="http://schemas.openxmlformats.org/officeDocument/2006/relationships/hyperlink" Target="https://opportunity.org/content/News/Publications/Knowledge%20Exchange/Assessing-the-Impact-of-Opportunity-Internationals-Agricultural-Lending-Program-2013.pdf" TargetMode="External"/><Relationship Id="rId177" Type="http://schemas.openxmlformats.org/officeDocument/2006/relationships/hyperlink" Target="https://www.ifad.org/fr/web/latest/-/news/increasing-food-security-and-climate-resilience-in-yemen" TargetMode="External"/><Relationship Id="rId198" Type="http://schemas.openxmlformats.org/officeDocument/2006/relationships/hyperlink" Target="https://www1.undp.org/content/seoul_policy_center/en/home/sustainable-development-goals/goal-2-zero-hunger.html" TargetMode="External"/><Relationship Id="rId202" Type="http://schemas.openxmlformats.org/officeDocument/2006/relationships/hyperlink" Target="https://data.worldbank.org/indicator/SN.ITK.MSFI.ZS" TargetMode="External"/><Relationship Id="rId223" Type="http://schemas.openxmlformats.org/officeDocument/2006/relationships/hyperlink" Target="https://sdgintegration.undp.org/sites/default/files/Foundational_research_report.pdf" TargetMode="External"/><Relationship Id="rId18" Type="http://schemas.openxmlformats.org/officeDocument/2006/relationships/hyperlink" Target="https://www.unicef.org/esa/reports/analysis-multiple-deprivations-secondary-cities-sub-saharan-africa" TargetMode="External"/><Relationship Id="rId39" Type="http://schemas.openxmlformats.org/officeDocument/2006/relationships/hyperlink" Target="https://wfp-vam.github.io/HRM/" TargetMode="External"/><Relationship Id="rId50" Type="http://schemas.openxmlformats.org/officeDocument/2006/relationships/hyperlink" Target="https://www.ifad.org/documents/38714170/42015780/STEP+1+POVERTY+ANALYSIS+AND+DEFINING+TARGET+GROUPS.pdf/5b46aea4-632e-ebc0-84fb-958fcdbd0694" TargetMode="External"/><Relationship Id="rId104" Type="http://schemas.openxmlformats.org/officeDocument/2006/relationships/hyperlink" Target="https://www.who.int/data/gho/data/indicators/indicator-details/GHO/proportion-of-population-below-the-international-poverty-line-of-us$1-90-per-day-(-)" TargetMode="External"/><Relationship Id="rId125" Type="http://schemas.openxmlformats.org/officeDocument/2006/relationships/hyperlink" Target="https://www.ifad.org/documents/38714170/43704363/rdr2021_annex2.pdf/a8f4d8f5-1f64-e01b-04ef-445663db9470?t=1631621863997" TargetMode="External"/><Relationship Id="rId146" Type="http://schemas.openxmlformats.org/officeDocument/2006/relationships/hyperlink" Target="https://www.unicef.org/media/69656/file/TechnicalNote-Children-living-in-monetary-poor-households-and-COVID-19.pdf.pdf" TargetMode="External"/><Relationship Id="rId167" Type="http://schemas.openxmlformats.org/officeDocument/2006/relationships/hyperlink" Target="https://cdn.odi.org/media/documents/12411.pdf" TargetMode="External"/><Relationship Id="rId188" Type="http://schemas.openxmlformats.org/officeDocument/2006/relationships/hyperlink" Target="https://www.ye.undp.org/content/dam/yemen/CPR/Docs/UNDP-YEM-Multidimensional%20livelihoods%20asessment%20in%20conflict%20areas%20in%20yemen%E2%80%AC.pdf" TargetMode="External"/><Relationship Id="rId71" Type="http://schemas.openxmlformats.org/officeDocument/2006/relationships/hyperlink" Target="https://www.fao.org/3/cb8269en/cb8269en.pdf" TargetMode="External"/><Relationship Id="rId92" Type="http://schemas.openxmlformats.org/officeDocument/2006/relationships/hyperlink" Target="https://cdn.odi.org/media/documents/10355.pdf" TargetMode="External"/><Relationship Id="rId213" Type="http://schemas.openxmlformats.org/officeDocument/2006/relationships/hyperlink" Target="https://iris.paho.org/bitstream/handle/10665.2/55213/foodsecurityreport2021.pdf?sequence=1&amp;isAllowed=y" TargetMode="External"/><Relationship Id="rId2" Type="http://schemas.openxmlformats.org/officeDocument/2006/relationships/hyperlink" Target="https://www.wilshire.com/solutions/indexes" TargetMode="External"/><Relationship Id="rId29" Type="http://schemas.openxmlformats.org/officeDocument/2006/relationships/hyperlink" Target="https://worlddata.io/portfolio/ai-poverty-mapping" TargetMode="External"/><Relationship Id="rId40" Type="http://schemas.openxmlformats.org/officeDocument/2006/relationships/hyperlink" Target="http://hdr.undp.org/en/2020-MPI?utm_source=EN&amp;utm_medium=GSR&amp;utm_content=US_UNDP_PaidSearch_Brand_English&amp;utm_campaign=CENTRAL&amp;c_src=CENTRAL&amp;c_src2=GSR&amp;gclid=CjwKCAiA_omPBhBBEiwAcg7smdfo6Ap3Fojesd8oWiYMhdm_n3bmnCu4R9y13tIwHfzj645ZjkI1dxoC2VgQAvD_BwE" TargetMode="External"/><Relationship Id="rId115" Type="http://schemas.openxmlformats.org/officeDocument/2006/relationships/hyperlink" Target="https://www.ifad.org/documents/38714170/43704363/rdr2021_annex2.pdf/a8f4d8f5-1f64-e01b-04ef-445663db9470?t=1631621863997" TargetMode="External"/><Relationship Id="rId136" Type="http://schemas.openxmlformats.org/officeDocument/2006/relationships/hyperlink" Target="https://www.unescap.org/sites/default/d8files/APSDJ%20Vol.27%20No.1_pp.1-20.pdf" TargetMode="External"/><Relationship Id="rId157" Type="http://schemas.openxmlformats.org/officeDocument/2006/relationships/hyperlink" Target="https://www.unescwa.org/news/revised-arab-multidimensional-poverty-index" TargetMode="External"/><Relationship Id="rId178" Type="http://schemas.openxmlformats.org/officeDocument/2006/relationships/hyperlink" Target="https://www.welthungerhilfe.org/hunger/global-hunger-index/" TargetMode="External"/><Relationship Id="rId61" Type="http://schemas.openxmlformats.org/officeDocument/2006/relationships/hyperlink" Target="https://www.oecd.org/iaos2018/programme/IAOS-OECD2018_Item_6-C-2-KhaderDawas.pdf" TargetMode="External"/><Relationship Id="rId82" Type="http://schemas.openxmlformats.org/officeDocument/2006/relationships/hyperlink" Target="https://data.worldbank.org/indicator/SI.POV.LMIC.GP" TargetMode="External"/><Relationship Id="rId199" Type="http://schemas.openxmlformats.org/officeDocument/2006/relationships/hyperlink" Target="https://www.oecd-ilibrary.org/docserver/9789264195363-en.pdf?expires=1645917055&amp;id=id&amp;accname=ocid195064&amp;checksum=AC7C8B68A5B56A55C07F052875EF8665" TargetMode="External"/><Relationship Id="rId203" Type="http://schemas.openxmlformats.org/officeDocument/2006/relationships/hyperlink" Target="https://iris.paho.org/bitstream/handle/10665.2/55213/foodsecurityreport2021.pdf?sequence=1&amp;isAllowed=y" TargetMode="External"/><Relationship Id="rId19" Type="http://schemas.openxmlformats.org/officeDocument/2006/relationships/hyperlink" Target="https://www.oecd.org/regional/regional-policy/50587193.pdf" TargetMode="External"/><Relationship Id="rId224" Type="http://schemas.openxmlformats.org/officeDocument/2006/relationships/hyperlink" Target="https://www.worldbank.org/en/topic/measuringpoverty" TargetMode="External"/><Relationship Id="rId30" Type="http://schemas.openxmlformats.org/officeDocument/2006/relationships/hyperlink" Target="http://sustain.stanford.edu/predicting-poverty" TargetMode="External"/><Relationship Id="rId105" Type="http://schemas.openxmlformats.org/officeDocument/2006/relationships/hyperlink" Target="https://www.gatesfoundation.org/goalkeepers/report/2018-report/progress-indicators/poverty/" TargetMode="External"/><Relationship Id="rId126" Type="http://schemas.openxmlformats.org/officeDocument/2006/relationships/hyperlink" Target="https://www.unicef.org/esa/media/7686/file/UNICEF-Fiscal-Equity-Social-Outcomes-2020.pdf" TargetMode="External"/><Relationship Id="rId147" Type="http://schemas.openxmlformats.org/officeDocument/2006/relationships/hyperlink" Target="https://www.ifad.org/documents/38714182/39744027/Infographic.pdf/56230c70-e02c-4206-977a-6d0b5201549f" TargetMode="External"/><Relationship Id="rId168" Type="http://schemas.openxmlformats.org/officeDocument/2006/relationships/hyperlink" Target="https://www.ifad.org/hi/web/latest/-/blog/to-move-the-needle-on-ending-extreme-poverty-focus-on-rural-areas" TargetMode="External"/><Relationship Id="rId51" Type="http://schemas.openxmlformats.org/officeDocument/2006/relationships/hyperlink" Target="https://www.fao.org/documents/card/en/c/cb8269en/" TargetMode="External"/><Relationship Id="rId72" Type="http://schemas.openxmlformats.org/officeDocument/2006/relationships/hyperlink" Target="https://www.usaid.gov/sites/default/files/documents/1870/Vision-XP_508c_1.21.16.pdf" TargetMode="External"/><Relationship Id="rId93" Type="http://schemas.openxmlformats.org/officeDocument/2006/relationships/hyperlink" Target="https://www.unicef.org/esa/sites/unicef.org.esa/files/2019-04/Costing-and-Financing-Child-Centred-SDGs-in-Ethiopia-%282018%29.PDF" TargetMode="External"/><Relationship Id="rId189" Type="http://schemas.openxmlformats.org/officeDocument/2006/relationships/hyperlink" Target="https://www.oecd.org/swac/maps/Food-nutrition-crisis-2020-Sahel-West-Africa_EN.pdf" TargetMode="External"/><Relationship Id="rId3" Type="http://schemas.openxmlformats.org/officeDocument/2006/relationships/hyperlink" Target="https://dhsprogram.com/topics/wealth-index/" TargetMode="External"/><Relationship Id="rId214" Type="http://schemas.openxmlformats.org/officeDocument/2006/relationships/hyperlink" Target="https://www.fao.org/sustainable-development-goals/indicators/211/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43F3-9A0C-4E46-B06A-635D75033A20}">
  <dimension ref="A1:AU39"/>
  <sheetViews>
    <sheetView tabSelected="1" zoomScale="80" zoomScaleNormal="80" workbookViewId="0">
      <selection activeCell="AX3" sqref="AX3"/>
    </sheetView>
  </sheetViews>
  <sheetFormatPr defaultColWidth="11" defaultRowHeight="15.75" x14ac:dyDescent="0.25"/>
  <cols>
    <col min="1" max="1" width="57.25" customWidth="1"/>
    <col min="25" max="25" width="34.875" customWidth="1"/>
    <col min="36" max="36" width="47.375" customWidth="1"/>
    <col min="46" max="46" width="13" customWidth="1"/>
  </cols>
  <sheetData>
    <row r="1" spans="1:47" ht="16.5" x14ac:dyDescent="0.3">
      <c r="A1" s="116" t="s">
        <v>0</v>
      </c>
      <c r="B1" s="117"/>
      <c r="C1" s="117"/>
      <c r="D1" s="117"/>
      <c r="E1" s="117"/>
      <c r="F1" s="117"/>
      <c r="G1" s="118"/>
      <c r="H1" s="134" t="s">
        <v>1</v>
      </c>
      <c r="I1" s="135"/>
      <c r="J1" s="135"/>
      <c r="K1" s="135"/>
      <c r="L1" s="135"/>
      <c r="M1" s="135"/>
      <c r="N1" s="135"/>
      <c r="O1" s="136"/>
      <c r="P1" s="137" t="s">
        <v>2</v>
      </c>
      <c r="Q1" s="138"/>
      <c r="R1" s="138"/>
      <c r="S1" s="138"/>
      <c r="T1" s="138"/>
      <c r="U1" s="138"/>
      <c r="V1" s="138"/>
      <c r="W1" s="138"/>
      <c r="X1" s="138"/>
      <c r="Y1" s="138"/>
      <c r="Z1" s="139"/>
      <c r="AA1" s="122" t="s">
        <v>3</v>
      </c>
      <c r="AB1" s="123"/>
      <c r="AC1" s="123"/>
      <c r="AD1" s="123"/>
      <c r="AE1" s="123"/>
      <c r="AF1" s="123"/>
      <c r="AG1" s="123"/>
      <c r="AH1" s="123"/>
      <c r="AI1" s="124"/>
      <c r="AJ1" s="143" t="s">
        <v>4</v>
      </c>
      <c r="AK1" s="138"/>
      <c r="AL1" s="144"/>
      <c r="AM1" s="146" t="s">
        <v>5</v>
      </c>
      <c r="AN1" s="138"/>
      <c r="AO1" s="139"/>
      <c r="AP1" s="128" t="s">
        <v>6</v>
      </c>
      <c r="AQ1" s="129"/>
      <c r="AR1" s="129"/>
      <c r="AS1" s="129"/>
      <c r="AT1" s="129"/>
      <c r="AU1" s="130"/>
    </row>
    <row r="2" spans="1:47" ht="26.1" customHeight="1" x14ac:dyDescent="0.3">
      <c r="A2" s="119"/>
      <c r="B2" s="120"/>
      <c r="C2" s="120"/>
      <c r="D2" s="120"/>
      <c r="E2" s="120"/>
      <c r="F2" s="120"/>
      <c r="G2" s="121"/>
      <c r="H2" s="148" t="s">
        <v>7</v>
      </c>
      <c r="I2" s="149"/>
      <c r="J2" s="150" t="s">
        <v>8</v>
      </c>
      <c r="K2" s="151"/>
      <c r="L2" s="149"/>
      <c r="M2" s="150" t="s">
        <v>9</v>
      </c>
      <c r="N2" s="151"/>
      <c r="O2" s="152"/>
      <c r="P2" s="140"/>
      <c r="Q2" s="141"/>
      <c r="R2" s="141"/>
      <c r="S2" s="141"/>
      <c r="T2" s="141"/>
      <c r="U2" s="141"/>
      <c r="V2" s="141"/>
      <c r="W2" s="141"/>
      <c r="X2" s="141"/>
      <c r="Y2" s="141"/>
      <c r="Z2" s="142"/>
      <c r="AA2" s="153" t="s">
        <v>10</v>
      </c>
      <c r="AB2" s="151"/>
      <c r="AC2" s="151"/>
      <c r="AD2" s="149"/>
      <c r="AE2" s="125" t="s">
        <v>11</v>
      </c>
      <c r="AF2" s="126"/>
      <c r="AG2" s="126"/>
      <c r="AH2" s="126"/>
      <c r="AI2" s="127"/>
      <c r="AJ2" s="140"/>
      <c r="AK2" s="141"/>
      <c r="AL2" s="145"/>
      <c r="AM2" s="147"/>
      <c r="AN2" s="141"/>
      <c r="AO2" s="142"/>
      <c r="AP2" s="131"/>
      <c r="AQ2" s="132"/>
      <c r="AR2" s="132"/>
      <c r="AS2" s="132"/>
      <c r="AT2" s="132"/>
      <c r="AU2" s="133"/>
    </row>
    <row r="3" spans="1:47" ht="104.1" customHeight="1" x14ac:dyDescent="0.25">
      <c r="A3" s="12" t="s">
        <v>12</v>
      </c>
      <c r="B3" s="13" t="s">
        <v>507</v>
      </c>
      <c r="C3" s="1" t="s">
        <v>13</v>
      </c>
      <c r="D3" s="1" t="s">
        <v>14</v>
      </c>
      <c r="E3" s="1" t="s">
        <v>15</v>
      </c>
      <c r="F3" s="1" t="s">
        <v>16</v>
      </c>
      <c r="G3" s="14" t="s">
        <v>17</v>
      </c>
      <c r="H3" s="26" t="s">
        <v>18</v>
      </c>
      <c r="I3" s="2" t="s">
        <v>19</v>
      </c>
      <c r="J3" s="2" t="s">
        <v>20</v>
      </c>
      <c r="K3" s="2" t="s">
        <v>21</v>
      </c>
      <c r="L3" s="2" t="s">
        <v>22</v>
      </c>
      <c r="M3" s="2" t="s">
        <v>23</v>
      </c>
      <c r="N3" s="2" t="s">
        <v>24</v>
      </c>
      <c r="O3" s="27" t="s">
        <v>25</v>
      </c>
      <c r="P3" s="32" t="s">
        <v>26</v>
      </c>
      <c r="Q3" s="3" t="s">
        <v>27</v>
      </c>
      <c r="R3" s="3" t="s">
        <v>28</v>
      </c>
      <c r="S3" s="3" t="s">
        <v>29</v>
      </c>
      <c r="T3" s="3" t="s">
        <v>30</v>
      </c>
      <c r="U3" s="3" t="s">
        <v>31</v>
      </c>
      <c r="V3" s="3" t="s">
        <v>32</v>
      </c>
      <c r="W3" s="3" t="s">
        <v>33</v>
      </c>
      <c r="X3" s="3" t="s">
        <v>34</v>
      </c>
      <c r="Y3" s="3" t="s">
        <v>35</v>
      </c>
      <c r="Z3" s="33" t="s">
        <v>36</v>
      </c>
      <c r="AA3" s="41" t="s">
        <v>37</v>
      </c>
      <c r="AB3" s="4" t="s">
        <v>38</v>
      </c>
      <c r="AC3" s="4" t="s">
        <v>39</v>
      </c>
      <c r="AD3" s="4" t="s">
        <v>40</v>
      </c>
      <c r="AE3" s="4" t="s">
        <v>41</v>
      </c>
      <c r="AF3" s="4" t="s">
        <v>42</v>
      </c>
      <c r="AG3" s="5" t="s">
        <v>43</v>
      </c>
      <c r="AH3" s="4" t="s">
        <v>44</v>
      </c>
      <c r="AI3" s="42" t="s">
        <v>45</v>
      </c>
      <c r="AJ3" s="51" t="s">
        <v>46</v>
      </c>
      <c r="AK3" s="6" t="s">
        <v>47</v>
      </c>
      <c r="AL3" s="6" t="s">
        <v>48</v>
      </c>
      <c r="AM3" s="6" t="s">
        <v>49</v>
      </c>
      <c r="AN3" s="6" t="s">
        <v>50</v>
      </c>
      <c r="AO3" s="52" t="s">
        <v>51</v>
      </c>
      <c r="AP3" s="70" t="s">
        <v>52</v>
      </c>
      <c r="AQ3" s="7" t="s">
        <v>53</v>
      </c>
      <c r="AR3" s="7" t="s">
        <v>54</v>
      </c>
      <c r="AS3" s="8" t="s">
        <v>1009</v>
      </c>
      <c r="AT3" s="8" t="s">
        <v>1008</v>
      </c>
      <c r="AU3" s="67" t="s">
        <v>1007</v>
      </c>
    </row>
    <row r="4" spans="1:47" ht="15.95" customHeight="1" x14ac:dyDescent="0.35">
      <c r="A4" s="15" t="s">
        <v>55</v>
      </c>
      <c r="B4" s="9" t="s">
        <v>508</v>
      </c>
      <c r="C4" s="9" t="s">
        <v>57</v>
      </c>
      <c r="D4" s="9" t="s">
        <v>56</v>
      </c>
      <c r="E4" s="9" t="s">
        <v>58</v>
      </c>
      <c r="F4" s="9">
        <v>2003</v>
      </c>
      <c r="G4" s="16" t="s">
        <v>59</v>
      </c>
      <c r="H4" s="28" t="s">
        <v>60</v>
      </c>
      <c r="I4" s="9" t="s">
        <v>61</v>
      </c>
      <c r="J4" s="9" t="s">
        <v>61</v>
      </c>
      <c r="K4" s="9" t="s">
        <v>61</v>
      </c>
      <c r="L4" s="9" t="s">
        <v>61</v>
      </c>
      <c r="M4" s="9" t="s">
        <v>61</v>
      </c>
      <c r="N4" s="9" t="s">
        <v>62</v>
      </c>
      <c r="O4" s="19" t="s">
        <v>61</v>
      </c>
      <c r="P4" s="34" t="s">
        <v>63</v>
      </c>
      <c r="Q4" s="35" t="s">
        <v>64</v>
      </c>
      <c r="R4" s="35" t="s">
        <v>64</v>
      </c>
      <c r="S4" s="9" t="s">
        <v>65</v>
      </c>
      <c r="T4" s="35" t="s">
        <v>66</v>
      </c>
      <c r="U4" s="35" t="s">
        <v>67</v>
      </c>
      <c r="V4" s="35" t="s">
        <v>68</v>
      </c>
      <c r="W4" s="35" t="s">
        <v>69</v>
      </c>
      <c r="X4" s="35" t="s">
        <v>64</v>
      </c>
      <c r="Y4" s="10" t="str">
        <f ca="1">IFERROR(__xludf.DUMMYFUNCTION("textjoin("", "", TRUE, filter('Query Table'!$B$2:$B$182, 'Query Table'!$A$2:$A$182=D5))"),"LSMS")</f>
        <v>LSMS</v>
      </c>
      <c r="Z4" s="19" t="s">
        <v>70</v>
      </c>
      <c r="AA4" s="15" t="s">
        <v>71</v>
      </c>
      <c r="AB4" s="43">
        <v>10</v>
      </c>
      <c r="AC4" s="43" t="s">
        <v>62</v>
      </c>
      <c r="AD4" s="43" t="s">
        <v>72</v>
      </c>
      <c r="AE4" s="43" t="s">
        <v>62</v>
      </c>
      <c r="AF4" s="43" t="s">
        <v>73</v>
      </c>
      <c r="AG4" s="44">
        <v>1988</v>
      </c>
      <c r="AH4" s="45" t="s">
        <v>74</v>
      </c>
      <c r="AI4" s="46" t="s">
        <v>75</v>
      </c>
      <c r="AJ4" s="9" t="s">
        <v>510</v>
      </c>
      <c r="AK4" s="9" t="s">
        <v>76</v>
      </c>
      <c r="AL4" s="53" t="s">
        <v>77</v>
      </c>
      <c r="AM4" s="9"/>
      <c r="AN4" s="9"/>
      <c r="AO4" s="19"/>
      <c r="AP4" s="15" t="s">
        <v>79</v>
      </c>
      <c r="AQ4" s="9" t="s">
        <v>79</v>
      </c>
      <c r="AR4" s="9" t="s">
        <v>80</v>
      </c>
      <c r="AS4" s="9" t="s">
        <v>61</v>
      </c>
      <c r="AT4" s="9" t="s">
        <v>62</v>
      </c>
      <c r="AU4" s="19" t="s">
        <v>78</v>
      </c>
    </row>
    <row r="5" spans="1:47" ht="15.95" customHeight="1" x14ac:dyDescent="0.35">
      <c r="A5" s="15" t="s">
        <v>81</v>
      </c>
      <c r="B5" s="9" t="s">
        <v>508</v>
      </c>
      <c r="C5" s="9" t="s">
        <v>82</v>
      </c>
      <c r="D5" s="9" t="s">
        <v>83</v>
      </c>
      <c r="E5" s="9" t="s">
        <v>84</v>
      </c>
      <c r="F5" s="9">
        <v>2021</v>
      </c>
      <c r="G5" s="16" t="s">
        <v>85</v>
      </c>
      <c r="H5" s="15" t="s">
        <v>86</v>
      </c>
      <c r="I5" s="9" t="s">
        <v>61</v>
      </c>
      <c r="J5" s="9" t="s">
        <v>61</v>
      </c>
      <c r="K5" s="9" t="s">
        <v>61</v>
      </c>
      <c r="L5" s="9" t="s">
        <v>61</v>
      </c>
      <c r="M5" s="9" t="s">
        <v>61</v>
      </c>
      <c r="N5" s="9" t="s">
        <v>62</v>
      </c>
      <c r="O5" s="19" t="s">
        <v>61</v>
      </c>
      <c r="P5" s="15" t="s">
        <v>87</v>
      </c>
      <c r="Q5" s="9" t="s">
        <v>64</v>
      </c>
      <c r="R5" s="9" t="s">
        <v>64</v>
      </c>
      <c r="S5" s="9" t="s">
        <v>65</v>
      </c>
      <c r="T5" s="9" t="s">
        <v>88</v>
      </c>
      <c r="U5" s="29" t="s">
        <v>89</v>
      </c>
      <c r="V5" s="9" t="s">
        <v>90</v>
      </c>
      <c r="W5" s="9" t="s">
        <v>69</v>
      </c>
      <c r="X5" s="9" t="s">
        <v>91</v>
      </c>
      <c r="Y5" s="10" t="str">
        <f ca="1">IFERROR(__xludf.DUMMYFUNCTION("textjoin("", "", TRUE, filter('Query Table'!$B$2:$B$182, 'Query Table'!$A$2:$A$182=D6))"),"DHS")</f>
        <v>DHS</v>
      </c>
      <c r="Z5" s="10" t="s">
        <v>92</v>
      </c>
      <c r="AA5" s="15" t="s">
        <v>93</v>
      </c>
      <c r="AB5" s="9">
        <v>93</v>
      </c>
      <c r="AC5" s="9" t="s">
        <v>61</v>
      </c>
      <c r="AD5" s="29" t="s">
        <v>94</v>
      </c>
      <c r="AE5" s="9" t="s">
        <v>61</v>
      </c>
      <c r="AF5" s="29" t="s">
        <v>94</v>
      </c>
      <c r="AG5" s="47">
        <v>2021</v>
      </c>
      <c r="AH5" s="9" t="s">
        <v>95</v>
      </c>
      <c r="AI5" s="19" t="s">
        <v>96</v>
      </c>
      <c r="AJ5" s="9" t="s">
        <v>511</v>
      </c>
      <c r="AK5" s="9" t="s">
        <v>97</v>
      </c>
      <c r="AL5" s="9" t="s">
        <v>98</v>
      </c>
      <c r="AM5" s="9" t="s">
        <v>99</v>
      </c>
      <c r="AN5" s="9" t="s">
        <v>100</v>
      </c>
      <c r="AO5" s="19" t="s">
        <v>101</v>
      </c>
      <c r="AP5" s="15" t="s">
        <v>79</v>
      </c>
      <c r="AQ5" s="9" t="s">
        <v>79</v>
      </c>
      <c r="AR5" s="9" t="s">
        <v>79</v>
      </c>
      <c r="AS5" s="9" t="s">
        <v>61</v>
      </c>
      <c r="AT5" s="9" t="s">
        <v>62</v>
      </c>
      <c r="AU5" s="19" t="s">
        <v>79</v>
      </c>
    </row>
    <row r="6" spans="1:47" ht="15.95" customHeight="1" x14ac:dyDescent="0.35">
      <c r="A6" s="15" t="s">
        <v>102</v>
      </c>
      <c r="B6" s="9" t="s">
        <v>508</v>
      </c>
      <c r="C6" s="17" t="s">
        <v>104</v>
      </c>
      <c r="D6" s="9" t="s">
        <v>103</v>
      </c>
      <c r="E6" s="9" t="s">
        <v>105</v>
      </c>
      <c r="F6" s="9">
        <v>1990</v>
      </c>
      <c r="G6" s="16" t="s">
        <v>106</v>
      </c>
      <c r="H6" s="15" t="s">
        <v>107</v>
      </c>
      <c r="I6" s="9" t="s">
        <v>62</v>
      </c>
      <c r="J6" s="29" t="s">
        <v>61</v>
      </c>
      <c r="K6" s="29" t="s">
        <v>61</v>
      </c>
      <c r="L6" s="29" t="s">
        <v>61</v>
      </c>
      <c r="M6" s="9" t="s">
        <v>61</v>
      </c>
      <c r="N6" s="9" t="s">
        <v>61</v>
      </c>
      <c r="O6" s="19" t="s">
        <v>62</v>
      </c>
      <c r="P6" s="15" t="s">
        <v>108</v>
      </c>
      <c r="Q6" s="29" t="s">
        <v>64</v>
      </c>
      <c r="R6" s="9" t="s">
        <v>109</v>
      </c>
      <c r="S6" s="9" t="s">
        <v>110</v>
      </c>
      <c r="T6" s="9" t="s">
        <v>111</v>
      </c>
      <c r="U6" s="9" t="s">
        <v>112</v>
      </c>
      <c r="V6" s="9" t="s">
        <v>113</v>
      </c>
      <c r="W6" s="29" t="s">
        <v>114</v>
      </c>
      <c r="X6" s="9" t="s">
        <v>115</v>
      </c>
      <c r="Y6" s="10" t="str">
        <f ca="1">IFERROR(__xludf.DUMMYFUNCTION("textjoin("", "", TRUE, filter('Query Table'!$B$2:$B$182, 'Query Table'!$A$2:$A$182=D7))"),"HBS, HIES, IHS, LFS, LISD, LSMS, PS")</f>
        <v>HBS, HIES, IHS, LFS, LISD, LSMS, PS</v>
      </c>
      <c r="Z6" s="19" t="s">
        <v>116</v>
      </c>
      <c r="AA6" s="15" t="s">
        <v>71</v>
      </c>
      <c r="AB6" s="9">
        <v>195</v>
      </c>
      <c r="AC6" s="9" t="s">
        <v>62</v>
      </c>
      <c r="AD6" s="9" t="s">
        <v>117</v>
      </c>
      <c r="AE6" s="9" t="s">
        <v>62</v>
      </c>
      <c r="AF6" s="9" t="s">
        <v>118</v>
      </c>
      <c r="AG6" s="47">
        <v>1980</v>
      </c>
      <c r="AH6" s="9" t="s">
        <v>119</v>
      </c>
      <c r="AI6" s="19" t="s">
        <v>120</v>
      </c>
      <c r="AJ6" s="9" t="s">
        <v>512</v>
      </c>
      <c r="AK6" s="9" t="s">
        <v>121</v>
      </c>
      <c r="AL6" s="9" t="s">
        <v>122</v>
      </c>
      <c r="AM6" s="9"/>
      <c r="AN6" s="9"/>
      <c r="AO6" s="19"/>
      <c r="AP6" s="15" t="s">
        <v>79</v>
      </c>
      <c r="AQ6" s="9" t="s">
        <v>80</v>
      </c>
      <c r="AR6" s="9" t="s">
        <v>80</v>
      </c>
      <c r="AS6" s="9" t="s">
        <v>62</v>
      </c>
      <c r="AT6" s="9" t="s">
        <v>61</v>
      </c>
      <c r="AU6" s="19" t="s">
        <v>79</v>
      </c>
    </row>
    <row r="7" spans="1:47" ht="15.95" customHeight="1" x14ac:dyDescent="0.35">
      <c r="A7" s="15" t="s">
        <v>123</v>
      </c>
      <c r="B7" s="9" t="s">
        <v>508</v>
      </c>
      <c r="C7" s="9" t="s">
        <v>125</v>
      </c>
      <c r="D7" s="9" t="s">
        <v>124</v>
      </c>
      <c r="E7" s="9" t="s">
        <v>126</v>
      </c>
      <c r="F7" s="9">
        <v>2015</v>
      </c>
      <c r="G7" s="16" t="s">
        <v>127</v>
      </c>
      <c r="H7" s="15" t="s">
        <v>60</v>
      </c>
      <c r="I7" s="9" t="s">
        <v>62</v>
      </c>
      <c r="J7" s="9" t="s">
        <v>61</v>
      </c>
      <c r="K7" s="9" t="s">
        <v>62</v>
      </c>
      <c r="L7" s="9" t="s">
        <v>61</v>
      </c>
      <c r="M7" s="9" t="s">
        <v>62</v>
      </c>
      <c r="N7" s="9" t="s">
        <v>62</v>
      </c>
      <c r="O7" s="19" t="s">
        <v>61</v>
      </c>
      <c r="P7" s="15" t="s">
        <v>128</v>
      </c>
      <c r="Q7" s="9" t="s">
        <v>64</v>
      </c>
      <c r="R7" s="9" t="s">
        <v>64</v>
      </c>
      <c r="S7" s="9" t="s">
        <v>65</v>
      </c>
      <c r="T7" s="9" t="s">
        <v>129</v>
      </c>
      <c r="U7" s="9" t="s">
        <v>67</v>
      </c>
      <c r="V7" s="9" t="s">
        <v>130</v>
      </c>
      <c r="W7" s="9" t="s">
        <v>69</v>
      </c>
      <c r="X7" s="9" t="s">
        <v>64</v>
      </c>
      <c r="Y7" s="10" t="str">
        <f ca="1">IFERROR(__xludf.DUMMYFUNCTION("textjoin("", "", TRUE, filter('Query Table'!$B$2:$B$182, 'Query Table'!$A$2:$A$182=D8))"),"CEN")</f>
        <v>CEN</v>
      </c>
      <c r="Z7" s="19" t="s">
        <v>131</v>
      </c>
      <c r="AA7" s="15" t="s">
        <v>93</v>
      </c>
      <c r="AB7" s="9">
        <v>4</v>
      </c>
      <c r="AC7" s="9" t="s">
        <v>61</v>
      </c>
      <c r="AD7" s="9" t="s">
        <v>132</v>
      </c>
      <c r="AE7" s="9" t="s">
        <v>61</v>
      </c>
      <c r="AF7" s="9" t="s">
        <v>133</v>
      </c>
      <c r="AG7" s="47">
        <v>2000</v>
      </c>
      <c r="AH7" s="9" t="s">
        <v>134</v>
      </c>
      <c r="AI7" s="19" t="s">
        <v>64</v>
      </c>
      <c r="AJ7" s="9" t="s">
        <v>513</v>
      </c>
      <c r="AK7" s="54" t="s">
        <v>135</v>
      </c>
      <c r="AL7" s="55" t="s">
        <v>136</v>
      </c>
      <c r="AM7" s="56" t="s">
        <v>137</v>
      </c>
      <c r="AN7" s="9" t="s">
        <v>138</v>
      </c>
      <c r="AO7" s="19" t="s">
        <v>139</v>
      </c>
      <c r="AP7" s="15" t="s">
        <v>79</v>
      </c>
      <c r="AQ7" s="9" t="s">
        <v>78</v>
      </c>
      <c r="AR7" s="9" t="s">
        <v>79</v>
      </c>
      <c r="AS7" s="9" t="s">
        <v>62</v>
      </c>
      <c r="AT7" s="9" t="s">
        <v>62</v>
      </c>
      <c r="AU7" s="19" t="s">
        <v>78</v>
      </c>
    </row>
    <row r="8" spans="1:47" ht="15.95" customHeight="1" x14ac:dyDescent="0.35">
      <c r="A8" s="15" t="s">
        <v>141</v>
      </c>
      <c r="B8" s="9" t="s">
        <v>508</v>
      </c>
      <c r="C8" s="9" t="s">
        <v>143</v>
      </c>
      <c r="D8" s="9" t="s">
        <v>142</v>
      </c>
      <c r="E8" s="9" t="s">
        <v>144</v>
      </c>
      <c r="F8" s="9">
        <v>2014</v>
      </c>
      <c r="G8" s="16" t="s">
        <v>145</v>
      </c>
      <c r="H8" s="15" t="s">
        <v>60</v>
      </c>
      <c r="I8" s="9" t="s">
        <v>61</v>
      </c>
      <c r="J8" s="9" t="s">
        <v>61</v>
      </c>
      <c r="K8" s="9" t="s">
        <v>61</v>
      </c>
      <c r="L8" s="9" t="s">
        <v>61</v>
      </c>
      <c r="M8" s="9" t="s">
        <v>61</v>
      </c>
      <c r="N8" s="9" t="s">
        <v>62</v>
      </c>
      <c r="O8" s="19" t="s">
        <v>61</v>
      </c>
      <c r="P8" s="15" t="s">
        <v>146</v>
      </c>
      <c r="Q8" s="9" t="s">
        <v>64</v>
      </c>
      <c r="R8" s="9" t="s">
        <v>64</v>
      </c>
      <c r="S8" s="9" t="s">
        <v>110</v>
      </c>
      <c r="T8" s="9" t="s">
        <v>147</v>
      </c>
      <c r="U8" s="9" t="s">
        <v>67</v>
      </c>
      <c r="V8" s="9" t="s">
        <v>148</v>
      </c>
      <c r="W8" s="9" t="s">
        <v>69</v>
      </c>
      <c r="X8" s="9" t="s">
        <v>64</v>
      </c>
      <c r="Y8" s="10" t="str">
        <f ca="1">IFERROR(__xludf.DUMMYFUNCTION("textjoin("", "", TRUE, filter('Query Table'!$B$2:$B$182, 'Query Table'!$A$2:$A$182=D9))"),"AFB, AMB, DHS, ILO-IPEC, MICS, PAPFAM, WHS")</f>
        <v>AFB, AMB, DHS, ILO-IPEC, MICS, PAPFAM, WHS</v>
      </c>
      <c r="Z8" s="19" t="s">
        <v>149</v>
      </c>
      <c r="AA8" s="15" t="s">
        <v>71</v>
      </c>
      <c r="AB8" s="9">
        <v>97</v>
      </c>
      <c r="AC8" s="9" t="s">
        <v>62</v>
      </c>
      <c r="AD8" s="9" t="s">
        <v>150</v>
      </c>
      <c r="AE8" s="9" t="s">
        <v>62</v>
      </c>
      <c r="AF8" s="9" t="s">
        <v>150</v>
      </c>
      <c r="AG8" s="47">
        <v>1992</v>
      </c>
      <c r="AH8" s="9" t="s">
        <v>151</v>
      </c>
      <c r="AI8" s="19" t="s">
        <v>64</v>
      </c>
      <c r="AJ8" s="9" t="s">
        <v>514</v>
      </c>
      <c r="AK8" s="9" t="s">
        <v>152</v>
      </c>
      <c r="AL8" s="9" t="s">
        <v>153</v>
      </c>
      <c r="AM8" s="9" t="s">
        <v>154</v>
      </c>
      <c r="AN8" s="9" t="s">
        <v>155</v>
      </c>
      <c r="AO8" s="19" t="s">
        <v>155</v>
      </c>
      <c r="AP8" s="15" t="s">
        <v>79</v>
      </c>
      <c r="AQ8" s="9" t="s">
        <v>79</v>
      </c>
      <c r="AR8" s="9" t="s">
        <v>80</v>
      </c>
      <c r="AS8" s="9" t="s">
        <v>61</v>
      </c>
      <c r="AT8" s="9" t="s">
        <v>61</v>
      </c>
      <c r="AU8" s="19" t="s">
        <v>79</v>
      </c>
    </row>
    <row r="9" spans="1:47" ht="15.95" customHeight="1" x14ac:dyDescent="0.35">
      <c r="A9" s="15" t="s">
        <v>156</v>
      </c>
      <c r="B9" s="9" t="s">
        <v>508</v>
      </c>
      <c r="C9" s="9" t="s">
        <v>158</v>
      </c>
      <c r="D9" s="9" t="s">
        <v>157</v>
      </c>
      <c r="E9" s="9" t="s">
        <v>159</v>
      </c>
      <c r="F9" s="9">
        <v>1999</v>
      </c>
      <c r="G9" s="18" t="s">
        <v>160</v>
      </c>
      <c r="H9" s="15" t="s">
        <v>60</v>
      </c>
      <c r="I9" s="9" t="s">
        <v>62</v>
      </c>
      <c r="J9" s="9" t="s">
        <v>62</v>
      </c>
      <c r="K9" s="9" t="s">
        <v>62</v>
      </c>
      <c r="L9" s="9" t="s">
        <v>161</v>
      </c>
      <c r="M9" s="9" t="s">
        <v>62</v>
      </c>
      <c r="N9" s="9" t="s">
        <v>61</v>
      </c>
      <c r="O9" s="19" t="s">
        <v>62</v>
      </c>
      <c r="P9" s="15" t="s">
        <v>162</v>
      </c>
      <c r="Q9" s="9" t="s">
        <v>163</v>
      </c>
      <c r="R9" s="9" t="s">
        <v>109</v>
      </c>
      <c r="S9" s="9" t="s">
        <v>164</v>
      </c>
      <c r="T9" s="9" t="s">
        <v>165</v>
      </c>
      <c r="U9" s="9" t="s">
        <v>166</v>
      </c>
      <c r="V9" s="9" t="s">
        <v>167</v>
      </c>
      <c r="W9" s="9" t="s">
        <v>114</v>
      </c>
      <c r="X9" s="9" t="s">
        <v>64</v>
      </c>
      <c r="Y9" s="10" t="str">
        <f ca="1">IFERROR(__xludf.DUMMYFUNCTION("textjoin("", "", TRUE, filter('Query Table'!$B$2:$B$182, 'Query Table'!$A$2:$A$182=D10))"),"AFB")</f>
        <v>AFB</v>
      </c>
      <c r="Z9" s="19" t="s">
        <v>168</v>
      </c>
      <c r="AA9" s="15" t="s">
        <v>93</v>
      </c>
      <c r="AB9" s="9">
        <v>33</v>
      </c>
      <c r="AC9" s="9" t="s">
        <v>62</v>
      </c>
      <c r="AD9" s="9" t="s">
        <v>169</v>
      </c>
      <c r="AE9" s="9" t="s">
        <v>62</v>
      </c>
      <c r="AF9" s="9" t="s">
        <v>170</v>
      </c>
      <c r="AG9" s="47">
        <v>1999</v>
      </c>
      <c r="AH9" s="9" t="s">
        <v>171</v>
      </c>
      <c r="AI9" s="19" t="s">
        <v>172</v>
      </c>
      <c r="AJ9" s="9" t="s">
        <v>515</v>
      </c>
      <c r="AK9" s="9" t="s">
        <v>173</v>
      </c>
      <c r="AL9" s="9" t="s">
        <v>174</v>
      </c>
      <c r="AM9" s="9" t="s">
        <v>175</v>
      </c>
      <c r="AN9" s="9"/>
      <c r="AO9" s="19"/>
      <c r="AP9" s="15" t="s">
        <v>79</v>
      </c>
      <c r="AQ9" s="9" t="s">
        <v>78</v>
      </c>
      <c r="AR9" s="9" t="s">
        <v>80</v>
      </c>
      <c r="AS9" s="9" t="s">
        <v>62</v>
      </c>
      <c r="AT9" s="9" t="s">
        <v>62</v>
      </c>
      <c r="AU9" s="19" t="s">
        <v>79</v>
      </c>
    </row>
    <row r="10" spans="1:47" ht="15.95" customHeight="1" x14ac:dyDescent="0.35">
      <c r="A10" s="15" t="s">
        <v>176</v>
      </c>
      <c r="B10" s="9" t="s">
        <v>508</v>
      </c>
      <c r="C10" s="9" t="s">
        <v>177</v>
      </c>
      <c r="D10" s="9" t="s">
        <v>175</v>
      </c>
      <c r="E10" s="9" t="s">
        <v>178</v>
      </c>
      <c r="F10" s="9">
        <v>2016</v>
      </c>
      <c r="G10" s="16" t="s">
        <v>179</v>
      </c>
      <c r="H10" s="15" t="s">
        <v>86</v>
      </c>
      <c r="I10" s="9" t="s">
        <v>61</v>
      </c>
      <c r="J10" s="9" t="s">
        <v>61</v>
      </c>
      <c r="K10" s="9" t="s">
        <v>61</v>
      </c>
      <c r="L10" s="9" t="s">
        <v>61</v>
      </c>
      <c r="M10" s="9" t="s">
        <v>61</v>
      </c>
      <c r="N10" s="9" t="s">
        <v>62</v>
      </c>
      <c r="O10" s="19" t="s">
        <v>61</v>
      </c>
      <c r="P10" s="15" t="s">
        <v>180</v>
      </c>
      <c r="Q10" s="9" t="s">
        <v>64</v>
      </c>
      <c r="R10" s="9" t="s">
        <v>64</v>
      </c>
      <c r="S10" s="9" t="s">
        <v>65</v>
      </c>
      <c r="T10" s="9" t="s">
        <v>181</v>
      </c>
      <c r="U10" s="9" t="s">
        <v>182</v>
      </c>
      <c r="V10" s="9" t="s">
        <v>183</v>
      </c>
      <c r="W10" s="9" t="s">
        <v>69</v>
      </c>
      <c r="X10" s="9" t="s">
        <v>64</v>
      </c>
      <c r="Y10" s="10" t="str">
        <f ca="1">IFERROR(__xludf.DUMMYFUNCTION("textjoin("", "", TRUE, filter('Query Table'!$B$2:$B$182, 'Query Table'!$A$2:$A$182=D11))"),"DHS, LSMS")</f>
        <v>DHS, LSMS</v>
      </c>
      <c r="Z10" s="19" t="s">
        <v>184</v>
      </c>
      <c r="AA10" s="15" t="s">
        <v>93</v>
      </c>
      <c r="AB10" s="9">
        <v>5</v>
      </c>
      <c r="AC10" s="9" t="s">
        <v>62</v>
      </c>
      <c r="AD10" s="9" t="s">
        <v>185</v>
      </c>
      <c r="AE10" s="9" t="s">
        <v>61</v>
      </c>
      <c r="AF10" s="9" t="s">
        <v>186</v>
      </c>
      <c r="AG10" s="47">
        <v>2011</v>
      </c>
      <c r="AH10" s="9" t="s">
        <v>119</v>
      </c>
      <c r="AI10" s="19" t="s">
        <v>64</v>
      </c>
      <c r="AJ10" s="9" t="s">
        <v>516</v>
      </c>
      <c r="AK10" s="57" t="s">
        <v>1004</v>
      </c>
      <c r="AL10" s="57" t="s">
        <v>187</v>
      </c>
      <c r="AM10" s="9" t="s">
        <v>188</v>
      </c>
      <c r="AN10" s="58" t="s">
        <v>189</v>
      </c>
      <c r="AO10" s="19" t="s">
        <v>190</v>
      </c>
      <c r="AP10" s="15" t="s">
        <v>79</v>
      </c>
      <c r="AQ10" s="9" t="s">
        <v>79</v>
      </c>
      <c r="AR10" s="9" t="s">
        <v>78</v>
      </c>
      <c r="AS10" s="9" t="s">
        <v>61</v>
      </c>
      <c r="AT10" s="9" t="s">
        <v>62</v>
      </c>
      <c r="AU10" s="19" t="s">
        <v>78</v>
      </c>
    </row>
    <row r="11" spans="1:47" ht="15.95" customHeight="1" x14ac:dyDescent="0.35">
      <c r="A11" s="15" t="s">
        <v>191</v>
      </c>
      <c r="B11" s="9" t="s">
        <v>508</v>
      </c>
      <c r="C11" s="9" t="s">
        <v>193</v>
      </c>
      <c r="D11" s="9" t="s">
        <v>192</v>
      </c>
      <c r="E11" s="9" t="s">
        <v>194</v>
      </c>
      <c r="F11" s="9">
        <v>2010</v>
      </c>
      <c r="G11" s="19" t="s">
        <v>210</v>
      </c>
      <c r="H11" s="28" t="s">
        <v>60</v>
      </c>
      <c r="I11" s="9" t="s">
        <v>62</v>
      </c>
      <c r="J11" s="9" t="s">
        <v>62</v>
      </c>
      <c r="K11" s="9" t="s">
        <v>62</v>
      </c>
      <c r="L11" s="9" t="s">
        <v>196</v>
      </c>
      <c r="M11" s="9" t="s">
        <v>61</v>
      </c>
      <c r="N11" s="9" t="s">
        <v>62</v>
      </c>
      <c r="O11" s="19" t="s">
        <v>62</v>
      </c>
      <c r="P11" s="36" t="s">
        <v>197</v>
      </c>
      <c r="Q11" s="35" t="s">
        <v>163</v>
      </c>
      <c r="R11" s="35" t="s">
        <v>64</v>
      </c>
      <c r="S11" s="35" t="s">
        <v>164</v>
      </c>
      <c r="T11" s="35" t="s">
        <v>1005</v>
      </c>
      <c r="U11" s="35" t="s">
        <v>198</v>
      </c>
      <c r="V11" s="35" t="s">
        <v>68</v>
      </c>
      <c r="W11" s="35" t="s">
        <v>114</v>
      </c>
      <c r="X11" s="35" t="s">
        <v>199</v>
      </c>
      <c r="Y11" s="10" t="str">
        <f ca="1">IFERROR(__xludf.DUMMYFUNCTION("textjoin("", "", TRUE, filter('Query Table'!$B$2:$B$182, 'Query Table'!$A$2:$A$182=D12))"),"DHS, MICS")</f>
        <v>DHS, MICS</v>
      </c>
      <c r="Z11" s="19" t="s">
        <v>200</v>
      </c>
      <c r="AA11" s="15" t="s">
        <v>93</v>
      </c>
      <c r="AB11" s="43">
        <v>109</v>
      </c>
      <c r="AC11" s="43" t="s">
        <v>62</v>
      </c>
      <c r="AD11" s="43" t="s">
        <v>201</v>
      </c>
      <c r="AE11" s="43" t="s">
        <v>62</v>
      </c>
      <c r="AF11" s="43" t="s">
        <v>202</v>
      </c>
      <c r="AG11" s="44">
        <v>2010</v>
      </c>
      <c r="AH11" s="43" t="s">
        <v>151</v>
      </c>
      <c r="AI11" s="48" t="s">
        <v>64</v>
      </c>
      <c r="AJ11" s="9" t="s">
        <v>517</v>
      </c>
      <c r="AK11" s="58" t="s">
        <v>203</v>
      </c>
      <c r="AL11" s="58" t="s">
        <v>204</v>
      </c>
      <c r="AM11" s="9" t="s">
        <v>205</v>
      </c>
      <c r="AN11" s="9" t="s">
        <v>206</v>
      </c>
      <c r="AO11" s="19" t="s">
        <v>207</v>
      </c>
      <c r="AP11" s="15" t="s">
        <v>79</v>
      </c>
      <c r="AQ11" s="9" t="s">
        <v>79</v>
      </c>
      <c r="AR11" s="9" t="s">
        <v>80</v>
      </c>
      <c r="AS11" s="9" t="s">
        <v>62</v>
      </c>
      <c r="AT11" s="9" t="s">
        <v>62</v>
      </c>
      <c r="AU11" s="19" t="s">
        <v>80</v>
      </c>
    </row>
    <row r="12" spans="1:47" ht="15.95" customHeight="1" x14ac:dyDescent="0.35">
      <c r="A12" s="15" t="s">
        <v>208</v>
      </c>
      <c r="B12" s="9" t="s">
        <v>508</v>
      </c>
      <c r="C12" s="17" t="s">
        <v>209</v>
      </c>
      <c r="D12" s="9" t="s">
        <v>192</v>
      </c>
      <c r="E12" s="9" t="s">
        <v>194</v>
      </c>
      <c r="F12" s="9">
        <v>2010</v>
      </c>
      <c r="G12" s="19" t="s">
        <v>195</v>
      </c>
      <c r="H12" s="28" t="s">
        <v>60</v>
      </c>
      <c r="I12" s="9" t="s">
        <v>62</v>
      </c>
      <c r="J12" s="9" t="s">
        <v>62</v>
      </c>
      <c r="K12" s="9" t="s">
        <v>62</v>
      </c>
      <c r="L12" s="9" t="s">
        <v>196</v>
      </c>
      <c r="M12" s="9" t="s">
        <v>61</v>
      </c>
      <c r="N12" s="9" t="s">
        <v>62</v>
      </c>
      <c r="O12" s="19" t="s">
        <v>62</v>
      </c>
      <c r="P12" s="36" t="s">
        <v>211</v>
      </c>
      <c r="Q12" s="35" t="s">
        <v>212</v>
      </c>
      <c r="R12" s="35" t="s">
        <v>64</v>
      </c>
      <c r="S12" s="9" t="s">
        <v>110</v>
      </c>
      <c r="T12" s="35" t="s">
        <v>213</v>
      </c>
      <c r="U12" s="35" t="s">
        <v>214</v>
      </c>
      <c r="V12" s="9" t="s">
        <v>215</v>
      </c>
      <c r="W12" s="9" t="s">
        <v>114</v>
      </c>
      <c r="X12" s="9" t="s">
        <v>64</v>
      </c>
      <c r="Y12" s="10" t="str">
        <f ca="1">IFERROR(__xludf.DUMMYFUNCTION("textjoin("", "", TRUE, filter('Query Table'!$B$2:$B$182, 'Query Table'!$A$2:$A$182=D13))"),"DHS, MICS")</f>
        <v>DHS, MICS</v>
      </c>
      <c r="Z12" s="19" t="s">
        <v>200</v>
      </c>
      <c r="AA12" s="15" t="s">
        <v>93</v>
      </c>
      <c r="AB12" s="43">
        <v>109</v>
      </c>
      <c r="AC12" s="43" t="s">
        <v>62</v>
      </c>
      <c r="AD12" s="43" t="s">
        <v>201</v>
      </c>
      <c r="AE12" s="43" t="s">
        <v>62</v>
      </c>
      <c r="AF12" s="43" t="s">
        <v>202</v>
      </c>
      <c r="AG12" s="44">
        <v>2010</v>
      </c>
      <c r="AH12" s="43" t="s">
        <v>151</v>
      </c>
      <c r="AI12" s="48" t="s">
        <v>64</v>
      </c>
      <c r="AJ12" s="9" t="s">
        <v>518</v>
      </c>
      <c r="AK12" s="9" t="s">
        <v>216</v>
      </c>
      <c r="AL12" s="10" t="s">
        <v>217</v>
      </c>
      <c r="AM12" s="9" t="s">
        <v>218</v>
      </c>
      <c r="AN12" s="9" t="s">
        <v>219</v>
      </c>
      <c r="AO12" s="19" t="s">
        <v>220</v>
      </c>
      <c r="AP12" s="15" t="s">
        <v>80</v>
      </c>
      <c r="AQ12" s="9" t="s">
        <v>78</v>
      </c>
      <c r="AR12" s="9" t="s">
        <v>80</v>
      </c>
      <c r="AS12" s="9" t="s">
        <v>62</v>
      </c>
      <c r="AT12" s="9" t="s">
        <v>61</v>
      </c>
      <c r="AU12" s="19" t="s">
        <v>78</v>
      </c>
    </row>
    <row r="13" spans="1:47" ht="15.95" customHeight="1" x14ac:dyDescent="0.35">
      <c r="A13" s="15" t="s">
        <v>221</v>
      </c>
      <c r="B13" s="9" t="s">
        <v>508</v>
      </c>
      <c r="C13" s="9" t="s">
        <v>222</v>
      </c>
      <c r="D13" s="9" t="s">
        <v>192</v>
      </c>
      <c r="E13" s="9" t="s">
        <v>194</v>
      </c>
      <c r="F13" s="9">
        <v>2010</v>
      </c>
      <c r="G13" s="19" t="s">
        <v>210</v>
      </c>
      <c r="H13" s="28" t="s">
        <v>60</v>
      </c>
      <c r="I13" s="9" t="s">
        <v>62</v>
      </c>
      <c r="J13" s="9" t="s">
        <v>62</v>
      </c>
      <c r="K13" s="9" t="s">
        <v>62</v>
      </c>
      <c r="L13" s="9" t="s">
        <v>196</v>
      </c>
      <c r="M13" s="9" t="s">
        <v>61</v>
      </c>
      <c r="N13" s="9" t="s">
        <v>62</v>
      </c>
      <c r="O13" s="19" t="s">
        <v>62</v>
      </c>
      <c r="P13" s="36" t="s">
        <v>223</v>
      </c>
      <c r="Q13" s="35" t="s">
        <v>163</v>
      </c>
      <c r="R13" s="35" t="s">
        <v>64</v>
      </c>
      <c r="S13" s="9" t="s">
        <v>110</v>
      </c>
      <c r="T13" s="35" t="s">
        <v>224</v>
      </c>
      <c r="U13" s="9" t="s">
        <v>225</v>
      </c>
      <c r="V13" s="9" t="s">
        <v>113</v>
      </c>
      <c r="W13" s="9" t="s">
        <v>114</v>
      </c>
      <c r="X13" s="9" t="s">
        <v>64</v>
      </c>
      <c r="Y13" s="10" t="str">
        <f ca="1">IFERROR(__xludf.DUMMYFUNCTION("textjoin("", "", TRUE, filter('Query Table'!$B$2:$B$182, 'Query Table'!$A$2:$A$182=D14))"),"DHS, MICS")</f>
        <v>DHS, MICS</v>
      </c>
      <c r="Z13" s="19" t="s">
        <v>200</v>
      </c>
      <c r="AA13" s="15" t="s">
        <v>93</v>
      </c>
      <c r="AB13" s="43">
        <v>109</v>
      </c>
      <c r="AC13" s="43" t="s">
        <v>62</v>
      </c>
      <c r="AD13" s="43" t="s">
        <v>201</v>
      </c>
      <c r="AE13" s="43" t="s">
        <v>62</v>
      </c>
      <c r="AF13" s="43" t="s">
        <v>202</v>
      </c>
      <c r="AG13" s="44">
        <v>2010</v>
      </c>
      <c r="AH13" s="43" t="s">
        <v>151</v>
      </c>
      <c r="AI13" s="48" t="s">
        <v>64</v>
      </c>
      <c r="AJ13" s="9" t="s">
        <v>518</v>
      </c>
      <c r="AK13" s="9" t="s">
        <v>226</v>
      </c>
      <c r="AL13" s="10" t="s">
        <v>217</v>
      </c>
      <c r="AM13" s="9" t="s">
        <v>227</v>
      </c>
      <c r="AN13" s="9" t="s">
        <v>228</v>
      </c>
      <c r="AO13" s="19" t="s">
        <v>207</v>
      </c>
      <c r="AP13" s="15" t="s">
        <v>80</v>
      </c>
      <c r="AQ13" s="9" t="s">
        <v>80</v>
      </c>
      <c r="AR13" s="9" t="s">
        <v>80</v>
      </c>
      <c r="AS13" s="9" t="s">
        <v>62</v>
      </c>
      <c r="AT13" s="9" t="s">
        <v>61</v>
      </c>
      <c r="AU13" s="19" t="s">
        <v>78</v>
      </c>
    </row>
    <row r="14" spans="1:47" ht="15.95" customHeight="1" x14ac:dyDescent="0.35">
      <c r="A14" s="15" t="s">
        <v>229</v>
      </c>
      <c r="B14" s="9" t="s">
        <v>508</v>
      </c>
      <c r="C14" s="9" t="s">
        <v>230</v>
      </c>
      <c r="D14" s="9" t="s">
        <v>192</v>
      </c>
      <c r="E14" s="9" t="s">
        <v>194</v>
      </c>
      <c r="F14" s="9">
        <v>2010</v>
      </c>
      <c r="G14" s="19" t="s">
        <v>210</v>
      </c>
      <c r="H14" s="28" t="s">
        <v>60</v>
      </c>
      <c r="I14" s="9" t="s">
        <v>62</v>
      </c>
      <c r="J14" s="9" t="s">
        <v>62</v>
      </c>
      <c r="K14" s="9" t="s">
        <v>62</v>
      </c>
      <c r="L14" s="9" t="s">
        <v>196</v>
      </c>
      <c r="M14" s="9" t="s">
        <v>61</v>
      </c>
      <c r="N14" s="9" t="s">
        <v>62</v>
      </c>
      <c r="O14" s="19" t="s">
        <v>62</v>
      </c>
      <c r="P14" s="36" t="s">
        <v>231</v>
      </c>
      <c r="Q14" s="35" t="s">
        <v>163</v>
      </c>
      <c r="R14" s="35" t="s">
        <v>64</v>
      </c>
      <c r="S14" s="9" t="s">
        <v>65</v>
      </c>
      <c r="T14" s="35" t="s">
        <v>224</v>
      </c>
      <c r="U14" s="35" t="s">
        <v>67</v>
      </c>
      <c r="V14" s="9" t="s">
        <v>113</v>
      </c>
      <c r="W14" s="9" t="s">
        <v>114</v>
      </c>
      <c r="X14" s="9" t="s">
        <v>64</v>
      </c>
      <c r="Y14" s="10" t="str">
        <f ca="1">IFERROR(__xludf.DUMMYFUNCTION("textjoin("", "", TRUE, filter('Query Table'!$B$2:$B$182, 'Query Table'!$A$2:$A$182=D15))"),"DHS, MICS")</f>
        <v>DHS, MICS</v>
      </c>
      <c r="Z14" s="19" t="s">
        <v>200</v>
      </c>
      <c r="AA14" s="15" t="s">
        <v>93</v>
      </c>
      <c r="AB14" s="43">
        <v>109</v>
      </c>
      <c r="AC14" s="43" t="s">
        <v>62</v>
      </c>
      <c r="AD14" s="43" t="s">
        <v>201</v>
      </c>
      <c r="AE14" s="43" t="s">
        <v>62</v>
      </c>
      <c r="AF14" s="43" t="s">
        <v>202</v>
      </c>
      <c r="AG14" s="44">
        <v>2010</v>
      </c>
      <c r="AH14" s="43" t="s">
        <v>151</v>
      </c>
      <c r="AI14" s="48" t="s">
        <v>64</v>
      </c>
      <c r="AJ14" s="9" t="s">
        <v>519</v>
      </c>
      <c r="AK14" s="111"/>
      <c r="AL14" s="10" t="s">
        <v>217</v>
      </c>
      <c r="AM14" s="9" t="s">
        <v>218</v>
      </c>
      <c r="AN14" s="9" t="s">
        <v>232</v>
      </c>
      <c r="AO14" s="19" t="s">
        <v>207</v>
      </c>
      <c r="AP14" s="15" t="s">
        <v>79</v>
      </c>
      <c r="AQ14" s="9" t="s">
        <v>78</v>
      </c>
      <c r="AR14" s="9" t="s">
        <v>80</v>
      </c>
      <c r="AS14" s="9" t="s">
        <v>62</v>
      </c>
      <c r="AT14" s="9" t="s">
        <v>62</v>
      </c>
      <c r="AU14" s="19" t="s">
        <v>78</v>
      </c>
    </row>
    <row r="15" spans="1:47" ht="15.95" customHeight="1" x14ac:dyDescent="0.35">
      <c r="A15" s="15" t="s">
        <v>233</v>
      </c>
      <c r="B15" s="9" t="s">
        <v>508</v>
      </c>
      <c r="C15" s="9" t="s">
        <v>235</v>
      </c>
      <c r="D15" s="9" t="s">
        <v>234</v>
      </c>
      <c r="E15" s="9" t="s">
        <v>236</v>
      </c>
      <c r="F15" s="9">
        <v>2018</v>
      </c>
      <c r="G15" s="16" t="s">
        <v>1006</v>
      </c>
      <c r="H15" s="15" t="s">
        <v>60</v>
      </c>
      <c r="I15" s="9" t="s">
        <v>62</v>
      </c>
      <c r="J15" s="9" t="s">
        <v>62</v>
      </c>
      <c r="K15" s="9" t="s">
        <v>62</v>
      </c>
      <c r="L15" s="9" t="s">
        <v>161</v>
      </c>
      <c r="M15" s="9" t="s">
        <v>62</v>
      </c>
      <c r="N15" s="9" t="s">
        <v>62</v>
      </c>
      <c r="O15" s="19" t="s">
        <v>61</v>
      </c>
      <c r="P15" s="15" t="s">
        <v>237</v>
      </c>
      <c r="Q15" s="9" t="s">
        <v>163</v>
      </c>
      <c r="R15" s="9" t="s">
        <v>64</v>
      </c>
      <c r="S15" s="9" t="s">
        <v>110</v>
      </c>
      <c r="T15" s="9" t="s">
        <v>238</v>
      </c>
      <c r="U15" s="35" t="s">
        <v>67</v>
      </c>
      <c r="V15" s="9" t="s">
        <v>113</v>
      </c>
      <c r="W15" s="9" t="s">
        <v>114</v>
      </c>
      <c r="X15" s="9" t="s">
        <v>64</v>
      </c>
      <c r="Y15" s="10" t="str">
        <f ca="1">IFERROR(__xludf.DUMMYFUNCTION("textjoin("", "", TRUE, filter('Query Table'!$B$2:$B$182, 'Query Table'!$A$2:$A$182=D16))"),"CWIQ, HBS, HIES, ICP, IHS, LFS, LISD, LSMS, PS")</f>
        <v>CWIQ, HBS, HIES, ICP, IHS, LFS, LISD, LSMS, PS</v>
      </c>
      <c r="Z15" s="19" t="s">
        <v>239</v>
      </c>
      <c r="AA15" s="15" t="s">
        <v>71</v>
      </c>
      <c r="AB15" s="9">
        <v>150</v>
      </c>
      <c r="AC15" s="9" t="s">
        <v>62</v>
      </c>
      <c r="AD15" s="9" t="s">
        <v>240</v>
      </c>
      <c r="AE15" s="9" t="s">
        <v>62</v>
      </c>
      <c r="AF15" s="9" t="s">
        <v>241</v>
      </c>
      <c r="AG15" s="47">
        <v>2010</v>
      </c>
      <c r="AH15" s="43" t="s">
        <v>151</v>
      </c>
      <c r="AI15" s="90" t="s">
        <v>242</v>
      </c>
      <c r="AJ15" s="9" t="s">
        <v>520</v>
      </c>
      <c r="AK15" s="17" t="s">
        <v>243</v>
      </c>
      <c r="AL15" s="9" t="s">
        <v>244</v>
      </c>
      <c r="AM15" s="9" t="s">
        <v>245</v>
      </c>
      <c r="AN15" s="9" t="s">
        <v>246</v>
      </c>
      <c r="AO15" s="19" t="s">
        <v>247</v>
      </c>
      <c r="AP15" s="15" t="s">
        <v>80</v>
      </c>
      <c r="AQ15" s="9" t="s">
        <v>80</v>
      </c>
      <c r="AR15" s="9" t="s">
        <v>80</v>
      </c>
      <c r="AS15" s="9" t="s">
        <v>62</v>
      </c>
      <c r="AT15" s="9" t="s">
        <v>61</v>
      </c>
      <c r="AU15" s="19" t="s">
        <v>79</v>
      </c>
    </row>
    <row r="16" spans="1:47" ht="15.95" customHeight="1" x14ac:dyDescent="0.35">
      <c r="A16" s="15" t="s">
        <v>248</v>
      </c>
      <c r="B16" s="9" t="s">
        <v>508</v>
      </c>
      <c r="C16" s="9" t="s">
        <v>249</v>
      </c>
      <c r="D16" s="9" t="s">
        <v>250</v>
      </c>
      <c r="E16" s="9" t="s">
        <v>236</v>
      </c>
      <c r="F16" s="9">
        <v>2011</v>
      </c>
      <c r="G16" s="16" t="s">
        <v>251</v>
      </c>
      <c r="H16" s="15" t="s">
        <v>252</v>
      </c>
      <c r="I16" s="9" t="s">
        <v>61</v>
      </c>
      <c r="J16" s="9" t="s">
        <v>61</v>
      </c>
      <c r="K16" s="9" t="s">
        <v>61</v>
      </c>
      <c r="L16" s="9" t="s">
        <v>61</v>
      </c>
      <c r="M16" s="9" t="s">
        <v>64</v>
      </c>
      <c r="N16" s="9" t="s">
        <v>64</v>
      </c>
      <c r="O16" s="19" t="s">
        <v>64</v>
      </c>
      <c r="P16" s="15" t="s">
        <v>253</v>
      </c>
      <c r="Q16" s="9" t="s">
        <v>163</v>
      </c>
      <c r="R16" s="9" t="s">
        <v>109</v>
      </c>
      <c r="S16" s="9" t="s">
        <v>65</v>
      </c>
      <c r="T16" s="9" t="s">
        <v>254</v>
      </c>
      <c r="U16" s="9" t="s">
        <v>225</v>
      </c>
      <c r="V16" s="9" t="s">
        <v>113</v>
      </c>
      <c r="W16" s="9" t="s">
        <v>114</v>
      </c>
      <c r="X16" s="9" t="s">
        <v>64</v>
      </c>
      <c r="Y16" s="10" t="str">
        <f ca="1">IFERROR(__xludf.DUMMYFUNCTION("textjoin("", "", TRUE, filter('Query Table'!$B$2:$B$182, 'Query Table'!$A$2:$A$182=D17))"),"CWIQ, HBS, HIES, ICP, IHS, LFS, LISD, LSMS, PS")</f>
        <v>CWIQ, HBS, HIES, ICP, IHS, LFS, LISD, LSMS, PS</v>
      </c>
      <c r="Z16" s="19" t="s">
        <v>255</v>
      </c>
      <c r="AA16" s="15" t="s">
        <v>71</v>
      </c>
      <c r="AB16" s="9">
        <v>165</v>
      </c>
      <c r="AC16" s="9" t="s">
        <v>62</v>
      </c>
      <c r="AD16" s="76" t="s">
        <v>256</v>
      </c>
      <c r="AE16" s="9" t="s">
        <v>62</v>
      </c>
      <c r="AF16" s="49" t="s">
        <v>257</v>
      </c>
      <c r="AG16" s="47">
        <v>1981</v>
      </c>
      <c r="AH16" s="43" t="s">
        <v>151</v>
      </c>
      <c r="AI16" s="19" t="s">
        <v>258</v>
      </c>
      <c r="AJ16" s="9" t="s">
        <v>521</v>
      </c>
      <c r="AK16" s="59" t="s">
        <v>259</v>
      </c>
      <c r="AL16" s="9" t="s">
        <v>260</v>
      </c>
      <c r="AM16" s="9" t="s">
        <v>261</v>
      </c>
      <c r="AN16" s="9" t="s">
        <v>262</v>
      </c>
      <c r="AO16" s="19" t="s">
        <v>263</v>
      </c>
      <c r="AP16" s="15" t="s">
        <v>80</v>
      </c>
      <c r="AQ16" s="9" t="s">
        <v>78</v>
      </c>
      <c r="AR16" s="9" t="s">
        <v>80</v>
      </c>
      <c r="AS16" s="9" t="s">
        <v>61</v>
      </c>
      <c r="AT16" s="9" t="s">
        <v>62</v>
      </c>
      <c r="AU16" s="19" t="s">
        <v>78</v>
      </c>
    </row>
    <row r="17" spans="1:47" ht="15.95" customHeight="1" x14ac:dyDescent="0.35">
      <c r="A17" s="15" t="s">
        <v>264</v>
      </c>
      <c r="B17" s="9" t="s">
        <v>508</v>
      </c>
      <c r="C17" s="9" t="s">
        <v>265</v>
      </c>
      <c r="D17" s="9" t="s">
        <v>250</v>
      </c>
      <c r="E17" s="9" t="s">
        <v>236</v>
      </c>
      <c r="F17" s="9">
        <v>2018</v>
      </c>
      <c r="G17" s="20" t="s">
        <v>251</v>
      </c>
      <c r="H17" s="15" t="s">
        <v>252</v>
      </c>
      <c r="I17" s="9" t="s">
        <v>61</v>
      </c>
      <c r="J17" s="9" t="s">
        <v>61</v>
      </c>
      <c r="K17" s="9" t="s">
        <v>61</v>
      </c>
      <c r="L17" s="9" t="s">
        <v>61</v>
      </c>
      <c r="M17" s="9" t="s">
        <v>64</v>
      </c>
      <c r="N17" s="9" t="s">
        <v>64</v>
      </c>
      <c r="O17" s="19" t="s">
        <v>64</v>
      </c>
      <c r="P17" s="15" t="s">
        <v>266</v>
      </c>
      <c r="Q17" s="9" t="s">
        <v>163</v>
      </c>
      <c r="R17" s="9" t="s">
        <v>109</v>
      </c>
      <c r="S17" s="9" t="s">
        <v>65</v>
      </c>
      <c r="T17" s="9" t="s">
        <v>254</v>
      </c>
      <c r="U17" s="9" t="s">
        <v>225</v>
      </c>
      <c r="V17" s="9" t="s">
        <v>113</v>
      </c>
      <c r="W17" s="9" t="s">
        <v>114</v>
      </c>
      <c r="X17" s="9" t="s">
        <v>64</v>
      </c>
      <c r="Y17" s="10" t="str">
        <f ca="1">IFERROR(__xludf.DUMMYFUNCTION("textjoin("", "", TRUE, filter('Query Table'!$B$2:$B$182, 'Query Table'!$A$2:$A$182=D18))"),"CWIQ, HBS, HIES, ICP, IHS, LFS, LISD, LSMS, PS")</f>
        <v>CWIQ, HBS, HIES, ICP, IHS, LFS, LISD, LSMS, PS</v>
      </c>
      <c r="Z17" s="19" t="s">
        <v>255</v>
      </c>
      <c r="AA17" s="15" t="s">
        <v>71</v>
      </c>
      <c r="AB17" s="9">
        <v>165</v>
      </c>
      <c r="AC17" s="9" t="s">
        <v>62</v>
      </c>
      <c r="AD17" s="76" t="s">
        <v>256</v>
      </c>
      <c r="AE17" s="9" t="s">
        <v>62</v>
      </c>
      <c r="AF17" s="49" t="s">
        <v>257</v>
      </c>
      <c r="AG17" s="47">
        <v>1981</v>
      </c>
      <c r="AH17" s="43" t="s">
        <v>151</v>
      </c>
      <c r="AI17" s="19" t="s">
        <v>258</v>
      </c>
      <c r="AJ17" s="9" t="s">
        <v>522</v>
      </c>
      <c r="AK17" s="9" t="s">
        <v>267</v>
      </c>
      <c r="AL17" s="9" t="s">
        <v>268</v>
      </c>
      <c r="AM17" s="9"/>
      <c r="AN17" s="9"/>
      <c r="AO17" s="19"/>
      <c r="AP17" s="15" t="s">
        <v>80</v>
      </c>
      <c r="AQ17" s="9" t="s">
        <v>78</v>
      </c>
      <c r="AR17" s="9" t="s">
        <v>80</v>
      </c>
      <c r="AS17" s="9" t="s">
        <v>61</v>
      </c>
      <c r="AT17" s="9" t="s">
        <v>62</v>
      </c>
      <c r="AU17" s="19" t="s">
        <v>79</v>
      </c>
    </row>
    <row r="18" spans="1:47" ht="15.95" customHeight="1" x14ac:dyDescent="0.35">
      <c r="A18" s="15" t="s">
        <v>269</v>
      </c>
      <c r="B18" s="9" t="s">
        <v>508</v>
      </c>
      <c r="C18" s="9" t="s">
        <v>270</v>
      </c>
      <c r="D18" s="9" t="s">
        <v>250</v>
      </c>
      <c r="E18" s="9" t="s">
        <v>236</v>
      </c>
      <c r="F18" s="9">
        <v>2018</v>
      </c>
      <c r="G18" s="20" t="s">
        <v>251</v>
      </c>
      <c r="H18" s="15" t="s">
        <v>252</v>
      </c>
      <c r="I18" s="9" t="s">
        <v>61</v>
      </c>
      <c r="J18" s="9" t="s">
        <v>61</v>
      </c>
      <c r="K18" s="9" t="s">
        <v>61</v>
      </c>
      <c r="L18" s="9" t="s">
        <v>61</v>
      </c>
      <c r="M18" s="9" t="s">
        <v>64</v>
      </c>
      <c r="N18" s="9" t="s">
        <v>64</v>
      </c>
      <c r="O18" s="19" t="s">
        <v>64</v>
      </c>
      <c r="P18" s="15" t="s">
        <v>271</v>
      </c>
      <c r="Q18" s="9" t="s">
        <v>163</v>
      </c>
      <c r="R18" s="9" t="s">
        <v>109</v>
      </c>
      <c r="S18" s="9" t="s">
        <v>65</v>
      </c>
      <c r="T18" s="9" t="s">
        <v>254</v>
      </c>
      <c r="U18" s="9" t="s">
        <v>225</v>
      </c>
      <c r="V18" s="9" t="s">
        <v>113</v>
      </c>
      <c r="W18" s="9" t="s">
        <v>114</v>
      </c>
      <c r="X18" s="9" t="s">
        <v>64</v>
      </c>
      <c r="Y18" s="10" t="str">
        <f ca="1">IFERROR(__xludf.DUMMYFUNCTION("textjoin("", "", TRUE, filter('Query Table'!$B$2:$B$182, 'Query Table'!$A$2:$A$182=D19))"),"CWIQ, HBS, HIES, ICP, IHS, LFS, LISD, LSMS, PS")</f>
        <v>CWIQ, HBS, HIES, ICP, IHS, LFS, LISD, LSMS, PS</v>
      </c>
      <c r="Z18" s="19" t="s">
        <v>255</v>
      </c>
      <c r="AA18" s="15" t="s">
        <v>71</v>
      </c>
      <c r="AB18" s="9">
        <v>165</v>
      </c>
      <c r="AC18" s="9" t="s">
        <v>62</v>
      </c>
      <c r="AD18" s="76" t="s">
        <v>256</v>
      </c>
      <c r="AE18" s="9" t="s">
        <v>62</v>
      </c>
      <c r="AF18" s="49" t="s">
        <v>257</v>
      </c>
      <c r="AG18" s="47">
        <v>1981</v>
      </c>
      <c r="AH18" s="43" t="s">
        <v>151</v>
      </c>
      <c r="AI18" s="19" t="s">
        <v>258</v>
      </c>
      <c r="AJ18" s="9" t="s">
        <v>523</v>
      </c>
      <c r="AK18" s="9" t="s">
        <v>267</v>
      </c>
      <c r="AL18" s="9" t="s">
        <v>272</v>
      </c>
      <c r="AM18" s="9"/>
      <c r="AN18" s="9"/>
      <c r="AO18" s="19"/>
      <c r="AP18" s="15" t="s">
        <v>80</v>
      </c>
      <c r="AQ18" s="9" t="s">
        <v>78</v>
      </c>
      <c r="AR18" s="9" t="s">
        <v>80</v>
      </c>
      <c r="AS18" s="9" t="s">
        <v>61</v>
      </c>
      <c r="AT18" s="9" t="s">
        <v>62</v>
      </c>
      <c r="AU18" s="19" t="s">
        <v>79</v>
      </c>
    </row>
    <row r="19" spans="1:47" ht="15.95" customHeight="1" x14ac:dyDescent="0.35">
      <c r="A19" s="15" t="s">
        <v>273</v>
      </c>
      <c r="B19" s="9" t="s">
        <v>508</v>
      </c>
      <c r="C19" s="9" t="s">
        <v>274</v>
      </c>
      <c r="D19" s="9" t="s">
        <v>250</v>
      </c>
      <c r="E19" s="9" t="s">
        <v>236</v>
      </c>
      <c r="F19" s="9">
        <v>2011</v>
      </c>
      <c r="G19" s="20" t="s">
        <v>251</v>
      </c>
      <c r="H19" s="15" t="s">
        <v>252</v>
      </c>
      <c r="I19" s="9" t="s">
        <v>61</v>
      </c>
      <c r="J19" s="9" t="s">
        <v>61</v>
      </c>
      <c r="K19" s="9" t="s">
        <v>61</v>
      </c>
      <c r="L19" s="9" t="s">
        <v>61</v>
      </c>
      <c r="M19" s="9" t="s">
        <v>64</v>
      </c>
      <c r="N19" s="9" t="s">
        <v>64</v>
      </c>
      <c r="O19" s="19" t="s">
        <v>64</v>
      </c>
      <c r="P19" s="15" t="s">
        <v>275</v>
      </c>
      <c r="Q19" s="9" t="s">
        <v>71</v>
      </c>
      <c r="R19" s="9" t="s">
        <v>276</v>
      </c>
      <c r="S19" s="9" t="s">
        <v>65</v>
      </c>
      <c r="T19" s="9" t="s">
        <v>254</v>
      </c>
      <c r="U19" s="9" t="s">
        <v>225</v>
      </c>
      <c r="V19" s="9" t="s">
        <v>113</v>
      </c>
      <c r="W19" s="9" t="s">
        <v>114</v>
      </c>
      <c r="X19" s="9" t="s">
        <v>64</v>
      </c>
      <c r="Y19" s="10" t="str">
        <f ca="1">IFERROR(__xludf.DUMMYFUNCTION("textjoin("", "", TRUE, filter('Query Table'!$B$2:$B$182, 'Query Table'!$A$2:$A$182=D20))"),"CWIQ, HBS, HIES, ICP, IHS, LFS, LISD, LSMS, PS")</f>
        <v>CWIQ, HBS, HIES, ICP, IHS, LFS, LISD, LSMS, PS</v>
      </c>
      <c r="Z19" s="19" t="s">
        <v>277</v>
      </c>
      <c r="AA19" s="15" t="s">
        <v>71</v>
      </c>
      <c r="AB19" s="9">
        <v>156</v>
      </c>
      <c r="AC19" s="9" t="s">
        <v>61</v>
      </c>
      <c r="AD19" s="9" t="s">
        <v>278</v>
      </c>
      <c r="AE19" s="9" t="s">
        <v>62</v>
      </c>
      <c r="AF19" s="9" t="s">
        <v>279</v>
      </c>
      <c r="AG19" s="47">
        <v>1985</v>
      </c>
      <c r="AH19" s="43" t="s">
        <v>151</v>
      </c>
      <c r="AI19" s="19" t="s">
        <v>258</v>
      </c>
      <c r="AJ19" s="9" t="s">
        <v>524</v>
      </c>
      <c r="AK19" s="9" t="s">
        <v>280</v>
      </c>
      <c r="AL19" s="9" t="s">
        <v>281</v>
      </c>
      <c r="AM19" s="9" t="s">
        <v>282</v>
      </c>
      <c r="AN19" s="9"/>
      <c r="AO19" s="19"/>
      <c r="AP19" s="15" t="s">
        <v>80</v>
      </c>
      <c r="AQ19" s="9" t="s">
        <v>78</v>
      </c>
      <c r="AR19" s="9" t="s">
        <v>78</v>
      </c>
      <c r="AS19" s="9" t="s">
        <v>61</v>
      </c>
      <c r="AT19" s="9" t="s">
        <v>62</v>
      </c>
      <c r="AU19" s="19" t="s">
        <v>79</v>
      </c>
    </row>
    <row r="20" spans="1:47" ht="15.95" customHeight="1" x14ac:dyDescent="0.35">
      <c r="A20" s="15" t="s">
        <v>283</v>
      </c>
      <c r="B20" s="9" t="s">
        <v>508</v>
      </c>
      <c r="C20" s="9" t="s">
        <v>284</v>
      </c>
      <c r="D20" s="9" t="s">
        <v>285</v>
      </c>
      <c r="E20" s="9" t="s">
        <v>236</v>
      </c>
      <c r="F20" s="9">
        <v>2011</v>
      </c>
      <c r="G20" s="20" t="s">
        <v>286</v>
      </c>
      <c r="H20" s="15" t="s">
        <v>252</v>
      </c>
      <c r="I20" s="9" t="s">
        <v>61</v>
      </c>
      <c r="J20" s="9" t="s">
        <v>61</v>
      </c>
      <c r="K20" s="9" t="s">
        <v>61</v>
      </c>
      <c r="L20" s="9" t="s">
        <v>61</v>
      </c>
      <c r="M20" s="9" t="s">
        <v>64</v>
      </c>
      <c r="N20" s="9" t="s">
        <v>64</v>
      </c>
      <c r="O20" s="19" t="s">
        <v>64</v>
      </c>
      <c r="P20" s="15" t="s">
        <v>287</v>
      </c>
      <c r="Q20" s="9" t="s">
        <v>163</v>
      </c>
      <c r="R20" s="9" t="s">
        <v>109</v>
      </c>
      <c r="S20" s="9" t="s">
        <v>65</v>
      </c>
      <c r="T20" s="9" t="s">
        <v>288</v>
      </c>
      <c r="U20" s="9" t="s">
        <v>67</v>
      </c>
      <c r="V20" s="9" t="s">
        <v>289</v>
      </c>
      <c r="W20" s="9" t="s">
        <v>114</v>
      </c>
      <c r="X20" s="9" t="s">
        <v>64</v>
      </c>
      <c r="Y20" s="10" t="str">
        <f ca="1">IFERROR(__xludf.DUMMYFUNCTION("textjoin("", "", TRUE, filter('Query Table'!$B$2:$B$182, 'Query Table'!$A$2:$A$182=D21))"),"CWIQ, HBS, HIES, ICP, IHS, LFS, LISD, LSMS, PS")</f>
        <v>CWIQ, HBS, HIES, ICP, IHS, LFS, LISD, LSMS, PS</v>
      </c>
      <c r="Z20" s="19" t="s">
        <v>255</v>
      </c>
      <c r="AA20" s="15" t="s">
        <v>71</v>
      </c>
      <c r="AB20" s="9">
        <v>165</v>
      </c>
      <c r="AC20" s="9" t="s">
        <v>62</v>
      </c>
      <c r="AD20" s="76" t="s">
        <v>256</v>
      </c>
      <c r="AE20" s="9" t="s">
        <v>62</v>
      </c>
      <c r="AF20" s="49" t="s">
        <v>257</v>
      </c>
      <c r="AG20" s="47">
        <v>1981</v>
      </c>
      <c r="AH20" s="43" t="s">
        <v>151</v>
      </c>
      <c r="AI20" s="19" t="s">
        <v>258</v>
      </c>
      <c r="AJ20" s="9" t="s">
        <v>525</v>
      </c>
      <c r="AK20" s="9" t="s">
        <v>290</v>
      </c>
      <c r="AL20" s="17" t="s">
        <v>291</v>
      </c>
      <c r="AM20" s="9"/>
      <c r="AN20" s="9"/>
      <c r="AO20" s="19"/>
      <c r="AP20" s="15" t="s">
        <v>79</v>
      </c>
      <c r="AQ20" s="9" t="s">
        <v>79</v>
      </c>
      <c r="AR20" s="9" t="s">
        <v>80</v>
      </c>
      <c r="AS20" s="9" t="s">
        <v>61</v>
      </c>
      <c r="AT20" s="9" t="s">
        <v>62</v>
      </c>
      <c r="AU20" s="19" t="s">
        <v>79</v>
      </c>
    </row>
    <row r="21" spans="1:47" ht="15.95" customHeight="1" x14ac:dyDescent="0.35">
      <c r="A21" s="15" t="s">
        <v>292</v>
      </c>
      <c r="B21" s="9" t="s">
        <v>508</v>
      </c>
      <c r="C21" s="9" t="s">
        <v>293</v>
      </c>
      <c r="D21" s="9" t="s">
        <v>294</v>
      </c>
      <c r="E21" s="9" t="s">
        <v>236</v>
      </c>
      <c r="F21" s="9">
        <v>2011</v>
      </c>
      <c r="G21" s="20" t="s">
        <v>286</v>
      </c>
      <c r="H21" s="15" t="s">
        <v>252</v>
      </c>
      <c r="I21" s="9" t="s">
        <v>61</v>
      </c>
      <c r="J21" s="9" t="s">
        <v>61</v>
      </c>
      <c r="K21" s="9" t="s">
        <v>61</v>
      </c>
      <c r="L21" s="9" t="s">
        <v>61</v>
      </c>
      <c r="M21" s="9" t="s">
        <v>64</v>
      </c>
      <c r="N21" s="9" t="s">
        <v>64</v>
      </c>
      <c r="O21" s="19" t="s">
        <v>64</v>
      </c>
      <c r="P21" s="15" t="s">
        <v>295</v>
      </c>
      <c r="Q21" s="9" t="s">
        <v>163</v>
      </c>
      <c r="R21" s="9" t="s">
        <v>109</v>
      </c>
      <c r="S21" s="9" t="s">
        <v>65</v>
      </c>
      <c r="T21" s="9" t="s">
        <v>296</v>
      </c>
      <c r="U21" s="9" t="s">
        <v>67</v>
      </c>
      <c r="V21" s="9" t="s">
        <v>113</v>
      </c>
      <c r="W21" s="9" t="s">
        <v>114</v>
      </c>
      <c r="X21" s="9" t="s">
        <v>64</v>
      </c>
      <c r="Y21" s="10" t="str">
        <f ca="1">IFERROR(__xludf.DUMMYFUNCTION("textjoin("", "", TRUE, filter('Query Table'!$B$2:$B$182, 'Query Table'!$A$2:$A$182=D22))"),"CWIQ, HBS, HIES, ICP, IHS, LFS, LISD, LSMS, PS")</f>
        <v>CWIQ, HBS, HIES, ICP, IHS, LFS, LISD, LSMS, PS</v>
      </c>
      <c r="Z21" s="19" t="s">
        <v>255</v>
      </c>
      <c r="AA21" s="15" t="s">
        <v>71</v>
      </c>
      <c r="AB21" s="9">
        <v>165</v>
      </c>
      <c r="AC21" s="9" t="s">
        <v>62</v>
      </c>
      <c r="AD21" s="76" t="s">
        <v>256</v>
      </c>
      <c r="AE21" s="9" t="s">
        <v>62</v>
      </c>
      <c r="AF21" s="49" t="s">
        <v>257</v>
      </c>
      <c r="AG21" s="47">
        <v>1981</v>
      </c>
      <c r="AH21" s="43" t="s">
        <v>151</v>
      </c>
      <c r="AI21" s="19" t="s">
        <v>258</v>
      </c>
      <c r="AJ21" s="9" t="s">
        <v>526</v>
      </c>
      <c r="AK21" s="9" t="s">
        <v>297</v>
      </c>
      <c r="AL21" s="9" t="s">
        <v>298</v>
      </c>
      <c r="AM21" s="9" t="s">
        <v>299</v>
      </c>
      <c r="AN21" s="29" t="s">
        <v>300</v>
      </c>
      <c r="AO21" s="30" t="s">
        <v>301</v>
      </c>
      <c r="AP21" s="15" t="s">
        <v>79</v>
      </c>
      <c r="AQ21" s="9" t="s">
        <v>79</v>
      </c>
      <c r="AR21" s="9" t="s">
        <v>80</v>
      </c>
      <c r="AS21" s="9" t="s">
        <v>61</v>
      </c>
      <c r="AT21" s="9" t="s">
        <v>62</v>
      </c>
      <c r="AU21" s="19" t="s">
        <v>79</v>
      </c>
    </row>
    <row r="22" spans="1:47" ht="15.95" customHeight="1" x14ac:dyDescent="0.35">
      <c r="A22" s="15" t="s">
        <v>302</v>
      </c>
      <c r="B22" s="9" t="s">
        <v>508</v>
      </c>
      <c r="C22" s="9" t="s">
        <v>303</v>
      </c>
      <c r="D22" s="9" t="s">
        <v>304</v>
      </c>
      <c r="E22" s="9" t="s">
        <v>236</v>
      </c>
      <c r="F22" s="9">
        <v>2011</v>
      </c>
      <c r="G22" s="20" t="s">
        <v>305</v>
      </c>
      <c r="H22" s="15" t="s">
        <v>252</v>
      </c>
      <c r="I22" s="9" t="s">
        <v>61</v>
      </c>
      <c r="J22" s="9" t="s">
        <v>62</v>
      </c>
      <c r="K22" s="9" t="s">
        <v>62</v>
      </c>
      <c r="L22" s="9" t="s">
        <v>161</v>
      </c>
      <c r="M22" s="9" t="s">
        <v>64</v>
      </c>
      <c r="N22" s="9" t="s">
        <v>64</v>
      </c>
      <c r="O22" s="19" t="s">
        <v>64</v>
      </c>
      <c r="P22" s="15" t="s">
        <v>306</v>
      </c>
      <c r="Q22" s="9" t="s">
        <v>163</v>
      </c>
      <c r="R22" s="9" t="s">
        <v>109</v>
      </c>
      <c r="S22" s="9" t="s">
        <v>110</v>
      </c>
      <c r="T22" s="9" t="s">
        <v>307</v>
      </c>
      <c r="U22" s="9" t="s">
        <v>225</v>
      </c>
      <c r="V22" s="9" t="s">
        <v>113</v>
      </c>
      <c r="W22" s="9" t="s">
        <v>114</v>
      </c>
      <c r="X22" s="9" t="s">
        <v>64</v>
      </c>
      <c r="Y22" s="10" t="str">
        <f ca="1">IFERROR(__xludf.DUMMYFUNCTION("textjoin("", "", TRUE, filter('Query Table'!$B$2:$B$182, 'Query Table'!$A$2:$A$182=D23))"),"CWIQ, HBS, HIES, ICP, IHS, LFS, LISD, LSMS, PS")</f>
        <v>CWIQ, HBS, HIES, ICP, IHS, LFS, LISD, LSMS, PS</v>
      </c>
      <c r="Z22" s="19" t="s">
        <v>255</v>
      </c>
      <c r="AA22" s="15" t="s">
        <v>71</v>
      </c>
      <c r="AB22" s="9">
        <v>165</v>
      </c>
      <c r="AC22" s="9" t="s">
        <v>62</v>
      </c>
      <c r="AD22" s="9" t="s">
        <v>256</v>
      </c>
      <c r="AE22" s="9" t="s">
        <v>62</v>
      </c>
      <c r="AF22" s="49" t="s">
        <v>257</v>
      </c>
      <c r="AG22" s="47">
        <v>1981</v>
      </c>
      <c r="AH22" s="43" t="s">
        <v>151</v>
      </c>
      <c r="AI22" s="19" t="s">
        <v>258</v>
      </c>
      <c r="AJ22" s="9" t="s">
        <v>527</v>
      </c>
      <c r="AK22" s="9" t="s">
        <v>308</v>
      </c>
      <c r="AL22" s="9" t="s">
        <v>309</v>
      </c>
      <c r="AM22" s="9" t="s">
        <v>310</v>
      </c>
      <c r="AN22" s="60" t="s">
        <v>311</v>
      </c>
      <c r="AO22" s="61" t="s">
        <v>312</v>
      </c>
      <c r="AP22" s="15" t="s">
        <v>80</v>
      </c>
      <c r="AQ22" s="9" t="s">
        <v>80</v>
      </c>
      <c r="AR22" s="9" t="s">
        <v>80</v>
      </c>
      <c r="AS22" s="9" t="s">
        <v>61</v>
      </c>
      <c r="AT22" s="9" t="s">
        <v>61</v>
      </c>
      <c r="AU22" s="19" t="s">
        <v>80</v>
      </c>
    </row>
    <row r="23" spans="1:47" ht="15.95" customHeight="1" x14ac:dyDescent="0.35">
      <c r="A23" s="15" t="s">
        <v>313</v>
      </c>
      <c r="B23" s="9" t="s">
        <v>508</v>
      </c>
      <c r="C23" s="9" t="s">
        <v>314</v>
      </c>
      <c r="D23" s="9" t="s">
        <v>304</v>
      </c>
      <c r="E23" s="9" t="s">
        <v>236</v>
      </c>
      <c r="F23" s="9">
        <v>2011</v>
      </c>
      <c r="G23" s="16" t="s">
        <v>315</v>
      </c>
      <c r="H23" s="15" t="s">
        <v>252</v>
      </c>
      <c r="I23" s="9" t="s">
        <v>61</v>
      </c>
      <c r="J23" s="9" t="s">
        <v>61</v>
      </c>
      <c r="K23" s="9" t="s">
        <v>61</v>
      </c>
      <c r="L23" s="9" t="s">
        <v>61</v>
      </c>
      <c r="M23" s="9" t="s">
        <v>64</v>
      </c>
      <c r="N23" s="9" t="s">
        <v>64</v>
      </c>
      <c r="O23" s="19" t="s">
        <v>64</v>
      </c>
      <c r="P23" s="112" t="s">
        <v>316</v>
      </c>
      <c r="Q23" s="9" t="s">
        <v>163</v>
      </c>
      <c r="R23" s="9" t="s">
        <v>109</v>
      </c>
      <c r="S23" s="9" t="s">
        <v>110</v>
      </c>
      <c r="T23" s="9" t="s">
        <v>317</v>
      </c>
      <c r="U23" s="9" t="s">
        <v>214</v>
      </c>
      <c r="V23" s="9" t="s">
        <v>318</v>
      </c>
      <c r="W23" s="9" t="s">
        <v>114</v>
      </c>
      <c r="X23" s="9" t="s">
        <v>64</v>
      </c>
      <c r="Y23" s="10" t="str">
        <f ca="1">IFERROR(__xludf.DUMMYFUNCTION("textjoin("", "", TRUE, filter('Query Table'!$B$2:$B$182, 'Query Table'!$A$2:$A$182=D24))"),"CWIQ, HBS, HIES, ICP, IHS, LFS, LISD, LSMS, PS")</f>
        <v>CWIQ, HBS, HIES, ICP, IHS, LFS, LISD, LSMS, PS</v>
      </c>
      <c r="Z23" s="19" t="s">
        <v>255</v>
      </c>
      <c r="AA23" s="15" t="s">
        <v>71</v>
      </c>
      <c r="AB23" s="9">
        <v>165</v>
      </c>
      <c r="AC23" s="9" t="s">
        <v>62</v>
      </c>
      <c r="AD23" s="9" t="s">
        <v>319</v>
      </c>
      <c r="AE23" s="9" t="s">
        <v>62</v>
      </c>
      <c r="AF23" s="49" t="s">
        <v>257</v>
      </c>
      <c r="AG23" s="47">
        <v>1981</v>
      </c>
      <c r="AH23" s="43" t="s">
        <v>151</v>
      </c>
      <c r="AI23" s="19" t="s">
        <v>258</v>
      </c>
      <c r="AJ23" s="9" t="s">
        <v>528</v>
      </c>
      <c r="AK23" s="9" t="s">
        <v>320</v>
      </c>
      <c r="AL23" s="9" t="s">
        <v>320</v>
      </c>
      <c r="AM23" s="9" t="s">
        <v>321</v>
      </c>
      <c r="AN23" s="9" t="s">
        <v>322</v>
      </c>
      <c r="AO23" s="19" t="s">
        <v>323</v>
      </c>
      <c r="AP23" s="15" t="s">
        <v>80</v>
      </c>
      <c r="AQ23" s="9" t="s">
        <v>78</v>
      </c>
      <c r="AR23" s="9" t="s">
        <v>80</v>
      </c>
      <c r="AS23" s="9" t="s">
        <v>61</v>
      </c>
      <c r="AT23" s="9" t="s">
        <v>61</v>
      </c>
      <c r="AU23" s="19" t="s">
        <v>78</v>
      </c>
    </row>
    <row r="24" spans="1:47" ht="15.95" customHeight="1" x14ac:dyDescent="0.35">
      <c r="A24" s="21" t="s">
        <v>324</v>
      </c>
      <c r="B24" s="9" t="s">
        <v>508</v>
      </c>
      <c r="C24" s="9" t="s">
        <v>325</v>
      </c>
      <c r="D24" s="9" t="s">
        <v>304</v>
      </c>
      <c r="E24" s="9" t="s">
        <v>236</v>
      </c>
      <c r="F24" s="9">
        <v>2018</v>
      </c>
      <c r="G24" s="16" t="s">
        <v>326</v>
      </c>
      <c r="H24" s="15" t="s">
        <v>252</v>
      </c>
      <c r="I24" s="9" t="s">
        <v>61</v>
      </c>
      <c r="J24" s="9" t="s">
        <v>61</v>
      </c>
      <c r="K24" s="9" t="s">
        <v>61</v>
      </c>
      <c r="L24" s="9" t="s">
        <v>61</v>
      </c>
      <c r="M24" s="9" t="s">
        <v>64</v>
      </c>
      <c r="N24" s="9" t="s">
        <v>64</v>
      </c>
      <c r="O24" s="19" t="s">
        <v>64</v>
      </c>
      <c r="P24" s="15" t="s">
        <v>327</v>
      </c>
      <c r="Q24" s="9" t="s">
        <v>163</v>
      </c>
      <c r="R24" s="9" t="s">
        <v>109</v>
      </c>
      <c r="S24" s="9" t="s">
        <v>110</v>
      </c>
      <c r="T24" s="9" t="s">
        <v>317</v>
      </c>
      <c r="U24" s="9" t="s">
        <v>214</v>
      </c>
      <c r="V24" s="9" t="s">
        <v>318</v>
      </c>
      <c r="W24" s="9" t="s">
        <v>114</v>
      </c>
      <c r="X24" s="9" t="s">
        <v>64</v>
      </c>
      <c r="Y24" s="10" t="str">
        <f ca="1">IFERROR(__xludf.DUMMYFUNCTION("textjoin("", "", TRUE, filter('Query Table'!$B$2:$B$182, 'Query Table'!$A$2:$A$182=D25))"),"CWIQ, HBS, HIES, ICP, IHS, LFS, LISD, LSMS, PS")</f>
        <v>CWIQ, HBS, HIES, ICP, IHS, LFS, LISD, LSMS, PS</v>
      </c>
      <c r="Z24" s="19" t="s">
        <v>255</v>
      </c>
      <c r="AA24" s="15" t="s">
        <v>71</v>
      </c>
      <c r="AB24" s="9">
        <v>165</v>
      </c>
      <c r="AC24" s="9" t="s">
        <v>62</v>
      </c>
      <c r="AD24" s="9" t="s">
        <v>328</v>
      </c>
      <c r="AE24" s="9" t="s">
        <v>62</v>
      </c>
      <c r="AF24" s="49" t="s">
        <v>257</v>
      </c>
      <c r="AG24" s="47">
        <v>1981</v>
      </c>
      <c r="AH24" s="43" t="s">
        <v>151</v>
      </c>
      <c r="AI24" s="19" t="s">
        <v>258</v>
      </c>
      <c r="AJ24" s="9" t="s">
        <v>529</v>
      </c>
      <c r="AK24" s="9" t="s">
        <v>329</v>
      </c>
      <c r="AL24" s="9" t="s">
        <v>330</v>
      </c>
      <c r="AM24" s="9" t="s">
        <v>331</v>
      </c>
      <c r="AN24" s="9" t="s">
        <v>332</v>
      </c>
      <c r="AO24" s="19" t="s">
        <v>333</v>
      </c>
      <c r="AP24" s="15" t="s">
        <v>80</v>
      </c>
      <c r="AQ24" s="9" t="s">
        <v>78</v>
      </c>
      <c r="AR24" s="9" t="s">
        <v>80</v>
      </c>
      <c r="AS24" s="9" t="s">
        <v>61</v>
      </c>
      <c r="AT24" s="9" t="s">
        <v>61</v>
      </c>
      <c r="AU24" s="19" t="s">
        <v>80</v>
      </c>
    </row>
    <row r="25" spans="1:47" ht="15.95" customHeight="1" x14ac:dyDescent="0.35">
      <c r="A25" s="21" t="s">
        <v>334</v>
      </c>
      <c r="B25" s="9" t="s">
        <v>508</v>
      </c>
      <c r="C25" s="9" t="s">
        <v>335</v>
      </c>
      <c r="D25" s="9" t="s">
        <v>304</v>
      </c>
      <c r="E25" s="9" t="s">
        <v>236</v>
      </c>
      <c r="F25" s="9">
        <v>2018</v>
      </c>
      <c r="G25" s="16" t="s">
        <v>326</v>
      </c>
      <c r="H25" s="15" t="s">
        <v>252</v>
      </c>
      <c r="I25" s="9" t="s">
        <v>61</v>
      </c>
      <c r="J25" s="9" t="s">
        <v>61</v>
      </c>
      <c r="K25" s="9" t="s">
        <v>61</v>
      </c>
      <c r="L25" s="9" t="s">
        <v>61</v>
      </c>
      <c r="M25" s="9" t="s">
        <v>64</v>
      </c>
      <c r="N25" s="9" t="s">
        <v>64</v>
      </c>
      <c r="O25" s="19" t="s">
        <v>64</v>
      </c>
      <c r="P25" s="15" t="s">
        <v>336</v>
      </c>
      <c r="Q25" s="9" t="s">
        <v>163</v>
      </c>
      <c r="R25" s="9" t="s">
        <v>109</v>
      </c>
      <c r="S25" s="9" t="s">
        <v>110</v>
      </c>
      <c r="T25" s="9" t="s">
        <v>317</v>
      </c>
      <c r="U25" s="9" t="s">
        <v>214</v>
      </c>
      <c r="V25" s="9" t="s">
        <v>318</v>
      </c>
      <c r="W25" s="9" t="s">
        <v>114</v>
      </c>
      <c r="X25" s="9" t="s">
        <v>64</v>
      </c>
      <c r="Y25" s="10" t="str">
        <f ca="1">IFERROR(__xludf.DUMMYFUNCTION("textjoin("", "", TRUE, filter('Query Table'!$B$2:$B$182, 'Query Table'!$A$2:$A$182=D26))"),"CWIQ, HBS, HIES, ICP, IHS, LFS, LISD, LSMS, PS")</f>
        <v>CWIQ, HBS, HIES, ICP, IHS, LFS, LISD, LSMS, PS</v>
      </c>
      <c r="Z25" s="19" t="s">
        <v>255</v>
      </c>
      <c r="AA25" s="15" t="s">
        <v>71</v>
      </c>
      <c r="AB25" s="9">
        <v>165</v>
      </c>
      <c r="AC25" s="9" t="s">
        <v>62</v>
      </c>
      <c r="AD25" s="9" t="s">
        <v>337</v>
      </c>
      <c r="AE25" s="9" t="s">
        <v>62</v>
      </c>
      <c r="AF25" s="49" t="s">
        <v>257</v>
      </c>
      <c r="AG25" s="47">
        <v>1981</v>
      </c>
      <c r="AH25" s="43" t="s">
        <v>151</v>
      </c>
      <c r="AI25" s="19" t="s">
        <v>258</v>
      </c>
      <c r="AJ25" s="9" t="s">
        <v>530</v>
      </c>
      <c r="AK25" s="9" t="s">
        <v>338</v>
      </c>
      <c r="AL25" s="62" t="s">
        <v>339</v>
      </c>
      <c r="AM25" s="9"/>
      <c r="AN25" s="9"/>
      <c r="AO25" s="19"/>
      <c r="AP25" s="15" t="s">
        <v>80</v>
      </c>
      <c r="AQ25" s="9" t="s">
        <v>78</v>
      </c>
      <c r="AR25" s="9" t="s">
        <v>80</v>
      </c>
      <c r="AS25" s="9" t="s">
        <v>61</v>
      </c>
      <c r="AT25" s="9" t="s">
        <v>61</v>
      </c>
      <c r="AU25" s="19" t="s">
        <v>78</v>
      </c>
    </row>
    <row r="26" spans="1:47" ht="15.95" customHeight="1" x14ac:dyDescent="0.35">
      <c r="A26" s="15" t="s">
        <v>340</v>
      </c>
      <c r="B26" s="9" t="s">
        <v>508</v>
      </c>
      <c r="C26" s="9" t="s">
        <v>341</v>
      </c>
      <c r="D26" s="9" t="s">
        <v>304</v>
      </c>
      <c r="E26" s="9" t="s">
        <v>236</v>
      </c>
      <c r="F26" s="9">
        <v>2011</v>
      </c>
      <c r="G26" s="20" t="s">
        <v>326</v>
      </c>
      <c r="H26" s="15" t="s">
        <v>252</v>
      </c>
      <c r="I26" s="9" t="s">
        <v>61</v>
      </c>
      <c r="J26" s="9" t="s">
        <v>61</v>
      </c>
      <c r="K26" s="9" t="s">
        <v>61</v>
      </c>
      <c r="L26" s="9" t="s">
        <v>61</v>
      </c>
      <c r="M26" s="9" t="s">
        <v>64</v>
      </c>
      <c r="N26" s="9" t="s">
        <v>64</v>
      </c>
      <c r="O26" s="19" t="s">
        <v>64</v>
      </c>
      <c r="P26" s="37" t="s">
        <v>342</v>
      </c>
      <c r="Q26" s="9" t="s">
        <v>71</v>
      </c>
      <c r="R26" s="9" t="s">
        <v>276</v>
      </c>
      <c r="S26" s="9" t="s">
        <v>110</v>
      </c>
      <c r="T26" s="76" t="s">
        <v>343</v>
      </c>
      <c r="U26" s="9" t="s">
        <v>225</v>
      </c>
      <c r="V26" s="9" t="s">
        <v>113</v>
      </c>
      <c r="W26" s="9" t="s">
        <v>114</v>
      </c>
      <c r="X26" s="9" t="s">
        <v>64</v>
      </c>
      <c r="Y26" s="10" t="str">
        <f ca="1">IFERROR(__xludf.DUMMYFUNCTION("textjoin("", "", TRUE, filter('Query Table'!$B$2:$B$182, 'Query Table'!$A$2:$A$182=D27))"),"CWIQ, HBS, HIES, ICP, IHS, LFS, LISD, LSMS, PS")</f>
        <v>CWIQ, HBS, HIES, ICP, IHS, LFS, LISD, LSMS, PS</v>
      </c>
      <c r="Z26" s="19" t="s">
        <v>277</v>
      </c>
      <c r="AA26" s="15" t="s">
        <v>71</v>
      </c>
      <c r="AB26" s="9">
        <v>156</v>
      </c>
      <c r="AC26" s="9" t="s">
        <v>61</v>
      </c>
      <c r="AD26" s="9" t="s">
        <v>278</v>
      </c>
      <c r="AE26" s="9" t="s">
        <v>62</v>
      </c>
      <c r="AF26" s="9" t="s">
        <v>279</v>
      </c>
      <c r="AG26" s="47">
        <v>1985</v>
      </c>
      <c r="AH26" s="43" t="s">
        <v>151</v>
      </c>
      <c r="AI26" s="19" t="s">
        <v>258</v>
      </c>
      <c r="AJ26" s="9" t="s">
        <v>531</v>
      </c>
      <c r="AK26" s="9" t="s">
        <v>344</v>
      </c>
      <c r="AL26" s="9" t="s">
        <v>345</v>
      </c>
      <c r="AM26" s="9" t="s">
        <v>346</v>
      </c>
      <c r="AN26" s="9" t="s">
        <v>347</v>
      </c>
      <c r="AO26" s="19" t="s">
        <v>348</v>
      </c>
      <c r="AP26" s="15" t="s">
        <v>80</v>
      </c>
      <c r="AQ26" s="9" t="s">
        <v>80</v>
      </c>
      <c r="AR26" s="9" t="s">
        <v>78</v>
      </c>
      <c r="AS26" s="9" t="s">
        <v>61</v>
      </c>
      <c r="AT26" s="9" t="s">
        <v>61</v>
      </c>
      <c r="AU26" s="19" t="s">
        <v>80</v>
      </c>
    </row>
    <row r="27" spans="1:47" ht="15.95" customHeight="1" x14ac:dyDescent="0.35">
      <c r="A27" s="15" t="s">
        <v>349</v>
      </c>
      <c r="B27" s="9" t="s">
        <v>508</v>
      </c>
      <c r="C27" s="9" t="s">
        <v>351</v>
      </c>
      <c r="D27" s="9" t="s">
        <v>350</v>
      </c>
      <c r="E27" s="9" t="s">
        <v>352</v>
      </c>
      <c r="F27" s="9">
        <v>2005</v>
      </c>
      <c r="G27" s="16" t="s">
        <v>353</v>
      </c>
      <c r="H27" s="15" t="s">
        <v>60</v>
      </c>
      <c r="I27" s="9" t="s">
        <v>62</v>
      </c>
      <c r="J27" s="9" t="s">
        <v>61</v>
      </c>
      <c r="K27" s="9" t="s">
        <v>61</v>
      </c>
      <c r="L27" s="9" t="s">
        <v>61</v>
      </c>
      <c r="M27" s="9" t="s">
        <v>62</v>
      </c>
      <c r="N27" s="9" t="s">
        <v>62</v>
      </c>
      <c r="O27" s="19" t="s">
        <v>64</v>
      </c>
      <c r="P27" s="15" t="s">
        <v>354</v>
      </c>
      <c r="Q27" s="29" t="s">
        <v>71</v>
      </c>
      <c r="R27" s="29" t="s">
        <v>276</v>
      </c>
      <c r="S27" s="9" t="s">
        <v>110</v>
      </c>
      <c r="T27" s="9" t="s">
        <v>355</v>
      </c>
      <c r="U27" s="9" t="s">
        <v>356</v>
      </c>
      <c r="V27" s="9" t="s">
        <v>113</v>
      </c>
      <c r="W27" s="9" t="s">
        <v>114</v>
      </c>
      <c r="X27" s="9" t="s">
        <v>64</v>
      </c>
      <c r="Y27" s="10" t="str">
        <f ca="1">IFERROR(__xludf.DUMMYFUNCTION("textjoin("", "", TRUE, filter('Query Table'!$B$2:$B$182, 'Query Table'!$A$2:$A$182=D28))"),"PPIS")</f>
        <v>PPIS</v>
      </c>
      <c r="Z27" s="19" t="s">
        <v>357</v>
      </c>
      <c r="AA27" s="15" t="s">
        <v>71</v>
      </c>
      <c r="AB27" s="9">
        <v>49</v>
      </c>
      <c r="AC27" s="9" t="s">
        <v>61</v>
      </c>
      <c r="AD27" s="9" t="s">
        <v>358</v>
      </c>
      <c r="AE27" s="9" t="s">
        <v>61</v>
      </c>
      <c r="AF27" s="9" t="s">
        <v>358</v>
      </c>
      <c r="AG27" s="47">
        <v>2005</v>
      </c>
      <c r="AH27" s="9" t="s">
        <v>359</v>
      </c>
      <c r="AI27" s="19" t="s">
        <v>360</v>
      </c>
      <c r="AJ27" s="9" t="s">
        <v>532</v>
      </c>
      <c r="AK27" s="9" t="s">
        <v>361</v>
      </c>
      <c r="AL27" s="9" t="s">
        <v>362</v>
      </c>
      <c r="AM27" s="9"/>
      <c r="AN27" s="9"/>
      <c r="AO27" s="19" t="s">
        <v>363</v>
      </c>
      <c r="AP27" s="15" t="s">
        <v>78</v>
      </c>
      <c r="AQ27" s="9" t="s">
        <v>78</v>
      </c>
      <c r="AR27" s="9" t="s">
        <v>79</v>
      </c>
      <c r="AS27" s="9" t="s">
        <v>62</v>
      </c>
      <c r="AT27" s="9" t="s">
        <v>61</v>
      </c>
      <c r="AU27" s="19" t="s">
        <v>79</v>
      </c>
    </row>
    <row r="28" spans="1:47" ht="15.95" customHeight="1" x14ac:dyDescent="0.35">
      <c r="A28" s="15" t="s">
        <v>364</v>
      </c>
      <c r="B28" s="9" t="s">
        <v>508</v>
      </c>
      <c r="C28" s="9" t="s">
        <v>365</v>
      </c>
      <c r="D28" s="9" t="s">
        <v>997</v>
      </c>
      <c r="E28" s="9" t="s">
        <v>366</v>
      </c>
      <c r="F28" s="9">
        <v>2015</v>
      </c>
      <c r="G28" s="16" t="s">
        <v>367</v>
      </c>
      <c r="H28" s="15" t="s">
        <v>60</v>
      </c>
      <c r="I28" s="9" t="s">
        <v>62</v>
      </c>
      <c r="J28" s="9" t="s">
        <v>62</v>
      </c>
      <c r="K28" s="9" t="s">
        <v>62</v>
      </c>
      <c r="L28" s="9" t="s">
        <v>61</v>
      </c>
      <c r="M28" s="9" t="s">
        <v>61</v>
      </c>
      <c r="N28" s="9" t="s">
        <v>62</v>
      </c>
      <c r="O28" s="19" t="s">
        <v>62</v>
      </c>
      <c r="P28" s="15" t="s">
        <v>368</v>
      </c>
      <c r="Q28" s="9" t="s">
        <v>212</v>
      </c>
      <c r="R28" s="9" t="s">
        <v>64</v>
      </c>
      <c r="S28" s="9" t="s">
        <v>164</v>
      </c>
      <c r="T28" s="9" t="s">
        <v>369</v>
      </c>
      <c r="U28" s="9" t="s">
        <v>198</v>
      </c>
      <c r="V28" s="9" t="s">
        <v>68</v>
      </c>
      <c r="W28" s="9" t="s">
        <v>114</v>
      </c>
      <c r="X28" s="9" t="s">
        <v>370</v>
      </c>
      <c r="Y28" s="10" t="str">
        <f ca="1">IFERROR(__xludf.DUMMYFUNCTION("textjoin("", "", TRUE, filter('Query Table'!$B$2:$B$182, 'Query Table'!$A$2:$A$182=D29))"),"DHS, MICS, PAPFAM")</f>
        <v>DHS, MICS, PAPFAM</v>
      </c>
      <c r="Z28" s="19" t="s">
        <v>371</v>
      </c>
      <c r="AA28" s="15" t="s">
        <v>372</v>
      </c>
      <c r="AB28" s="9" t="s">
        <v>373</v>
      </c>
      <c r="AC28" s="9" t="s">
        <v>62</v>
      </c>
      <c r="AD28" s="9" t="s">
        <v>374</v>
      </c>
      <c r="AE28" s="9" t="s">
        <v>62</v>
      </c>
      <c r="AF28" s="9" t="s">
        <v>375</v>
      </c>
      <c r="AG28" s="47">
        <v>2017</v>
      </c>
      <c r="AH28" s="9" t="s">
        <v>151</v>
      </c>
      <c r="AI28" s="19" t="s">
        <v>64</v>
      </c>
      <c r="AJ28" s="9" t="s">
        <v>533</v>
      </c>
      <c r="AK28" s="9" t="s">
        <v>376</v>
      </c>
      <c r="AL28" s="9" t="s">
        <v>376</v>
      </c>
      <c r="AM28" s="9"/>
      <c r="AN28" s="9"/>
      <c r="AO28" s="19"/>
      <c r="AP28" s="15" t="s">
        <v>79</v>
      </c>
      <c r="AQ28" s="9" t="s">
        <v>79</v>
      </c>
      <c r="AR28" s="9" t="s">
        <v>80</v>
      </c>
      <c r="AS28" s="9" t="s">
        <v>62</v>
      </c>
      <c r="AT28" s="9" t="s">
        <v>62</v>
      </c>
      <c r="AU28" s="19" t="s">
        <v>78</v>
      </c>
    </row>
    <row r="29" spans="1:47" ht="15.95" customHeight="1" x14ac:dyDescent="0.35">
      <c r="A29" s="15" t="s">
        <v>377</v>
      </c>
      <c r="B29" s="9" t="s">
        <v>508</v>
      </c>
      <c r="C29" s="9" t="s">
        <v>379</v>
      </c>
      <c r="D29" s="9" t="s">
        <v>378</v>
      </c>
      <c r="E29" s="9" t="s">
        <v>380</v>
      </c>
      <c r="F29" s="9">
        <v>2002</v>
      </c>
      <c r="G29" s="20" t="s">
        <v>381</v>
      </c>
      <c r="H29" s="15" t="s">
        <v>60</v>
      </c>
      <c r="I29" s="9" t="s">
        <v>62</v>
      </c>
      <c r="J29" s="9" t="s">
        <v>61</v>
      </c>
      <c r="K29" s="9" t="s">
        <v>62</v>
      </c>
      <c r="L29" s="9" t="s">
        <v>61</v>
      </c>
      <c r="M29" s="29" t="s">
        <v>62</v>
      </c>
      <c r="N29" s="29" t="s">
        <v>62</v>
      </c>
      <c r="O29" s="30" t="s">
        <v>62</v>
      </c>
      <c r="P29" s="15" t="s">
        <v>382</v>
      </c>
      <c r="Q29" s="9" t="s">
        <v>212</v>
      </c>
      <c r="R29" s="29" t="s">
        <v>276</v>
      </c>
      <c r="S29" s="9" t="s">
        <v>164</v>
      </c>
      <c r="T29" s="9" t="s">
        <v>383</v>
      </c>
      <c r="U29" s="9" t="s">
        <v>214</v>
      </c>
      <c r="V29" s="9" t="s">
        <v>384</v>
      </c>
      <c r="W29" s="9" t="s">
        <v>385</v>
      </c>
      <c r="X29" s="9" t="s">
        <v>64</v>
      </c>
      <c r="Y29" s="10" t="str">
        <f ca="1">IFERROR(__xludf.DUMMYFUNCTION("textjoin("", "", TRUE, filter('Query Table'!$B$2:$B$182, 'Query Table'!$A$2:$A$182=D30))"),"CEN")</f>
        <v>CEN</v>
      </c>
      <c r="Z29" s="19" t="s">
        <v>386</v>
      </c>
      <c r="AA29" s="37" t="s">
        <v>93</v>
      </c>
      <c r="AB29" s="9">
        <v>1</v>
      </c>
      <c r="AC29" s="9" t="s">
        <v>61</v>
      </c>
      <c r="AD29" s="9" t="s">
        <v>387</v>
      </c>
      <c r="AE29" s="9" t="s">
        <v>62</v>
      </c>
      <c r="AF29" s="9" t="s">
        <v>388</v>
      </c>
      <c r="AG29" s="47">
        <v>2001</v>
      </c>
      <c r="AH29" s="9" t="s">
        <v>171</v>
      </c>
      <c r="AI29" s="19" t="s">
        <v>389</v>
      </c>
      <c r="AJ29" s="9" t="s">
        <v>534</v>
      </c>
      <c r="AK29" s="9" t="s">
        <v>390</v>
      </c>
      <c r="AL29" s="9" t="s">
        <v>391</v>
      </c>
      <c r="AM29" s="9"/>
      <c r="AN29" s="9"/>
      <c r="AO29" s="19"/>
      <c r="AP29" s="15" t="s">
        <v>80</v>
      </c>
      <c r="AQ29" s="9" t="s">
        <v>79</v>
      </c>
      <c r="AR29" s="9" t="s">
        <v>78</v>
      </c>
      <c r="AS29" s="9" t="s">
        <v>62</v>
      </c>
      <c r="AT29" s="9" t="s">
        <v>62</v>
      </c>
      <c r="AU29" s="19" t="s">
        <v>79</v>
      </c>
    </row>
    <row r="30" spans="1:47" ht="15.95" customHeight="1" x14ac:dyDescent="0.35">
      <c r="A30" s="15" t="s">
        <v>392</v>
      </c>
      <c r="B30" s="9" t="s">
        <v>508</v>
      </c>
      <c r="C30" s="9" t="s">
        <v>393</v>
      </c>
      <c r="D30" s="9" t="s">
        <v>998</v>
      </c>
      <c r="E30" s="9" t="s">
        <v>236</v>
      </c>
      <c r="F30" s="9">
        <v>2018</v>
      </c>
      <c r="G30" s="20" t="s">
        <v>394</v>
      </c>
      <c r="H30" s="15" t="s">
        <v>252</v>
      </c>
      <c r="I30" s="9" t="s">
        <v>61</v>
      </c>
      <c r="J30" s="9" t="s">
        <v>61</v>
      </c>
      <c r="K30" s="9" t="s">
        <v>61</v>
      </c>
      <c r="L30" s="9" t="s">
        <v>61</v>
      </c>
      <c r="M30" s="9" t="s">
        <v>64</v>
      </c>
      <c r="N30" s="9" t="s">
        <v>64</v>
      </c>
      <c r="O30" s="19" t="s">
        <v>64</v>
      </c>
      <c r="P30" s="15" t="s">
        <v>395</v>
      </c>
      <c r="Q30" s="9" t="s">
        <v>212</v>
      </c>
      <c r="R30" s="9" t="s">
        <v>212</v>
      </c>
      <c r="S30" s="9" t="s">
        <v>110</v>
      </c>
      <c r="T30" s="9" t="s">
        <v>396</v>
      </c>
      <c r="U30" s="9" t="s">
        <v>225</v>
      </c>
      <c r="V30" s="9" t="s">
        <v>113</v>
      </c>
      <c r="W30" s="9" t="s">
        <v>114</v>
      </c>
      <c r="X30" s="9" t="s">
        <v>64</v>
      </c>
      <c r="Y30" s="10" t="str">
        <f ca="1">IFERROR(__xludf.DUMMYFUNCTION("textjoin("", "", TRUE, filter('Query Table'!$B$2:$B$182, 'Query Table'!$A$2:$A$182=D31))"),"CWIQ, HBS, HIES, ICP, IHS, LFS, LISD, LSMS, PS")</f>
        <v>CWIQ, HBS, HIES, ICP, IHS, LFS, LISD, LSMS, PS</v>
      </c>
      <c r="Z30" s="19" t="s">
        <v>255</v>
      </c>
      <c r="AA30" s="15" t="s">
        <v>71</v>
      </c>
      <c r="AB30" s="9">
        <v>165</v>
      </c>
      <c r="AC30" s="9" t="s">
        <v>62</v>
      </c>
      <c r="AD30" s="9" t="s">
        <v>397</v>
      </c>
      <c r="AE30" s="9" t="s">
        <v>62</v>
      </c>
      <c r="AF30" s="9" t="s">
        <v>397</v>
      </c>
      <c r="AG30" s="47">
        <v>1990</v>
      </c>
      <c r="AH30" s="9" t="s">
        <v>398</v>
      </c>
      <c r="AI30" s="19" t="s">
        <v>64</v>
      </c>
      <c r="AJ30" s="9" t="s">
        <v>535</v>
      </c>
      <c r="AK30" s="9" t="s">
        <v>399</v>
      </c>
      <c r="AL30" s="9" t="s">
        <v>400</v>
      </c>
      <c r="AM30" s="9"/>
      <c r="AN30" s="9"/>
      <c r="AO30" s="19"/>
      <c r="AP30" s="15" t="s">
        <v>80</v>
      </c>
      <c r="AQ30" s="9" t="s">
        <v>80</v>
      </c>
      <c r="AR30" s="9" t="s">
        <v>80</v>
      </c>
      <c r="AS30" s="9" t="s">
        <v>61</v>
      </c>
      <c r="AT30" s="9" t="s">
        <v>61</v>
      </c>
      <c r="AU30" s="19" t="s">
        <v>79</v>
      </c>
    </row>
    <row r="31" spans="1:47" ht="15.95" customHeight="1" x14ac:dyDescent="0.35">
      <c r="A31" s="15" t="s">
        <v>401</v>
      </c>
      <c r="B31" s="9" t="s">
        <v>508</v>
      </c>
      <c r="C31" s="9" t="s">
        <v>402</v>
      </c>
      <c r="D31" s="9" t="s">
        <v>998</v>
      </c>
      <c r="E31" s="9" t="s">
        <v>236</v>
      </c>
      <c r="F31" s="9">
        <v>2018</v>
      </c>
      <c r="G31" s="20" t="s">
        <v>394</v>
      </c>
      <c r="H31" s="15" t="s">
        <v>252</v>
      </c>
      <c r="I31" s="9" t="s">
        <v>61</v>
      </c>
      <c r="J31" s="9" t="s">
        <v>61</v>
      </c>
      <c r="K31" s="9" t="s">
        <v>61</v>
      </c>
      <c r="L31" s="9" t="s">
        <v>61</v>
      </c>
      <c r="M31" s="9" t="s">
        <v>64</v>
      </c>
      <c r="N31" s="9" t="s">
        <v>64</v>
      </c>
      <c r="O31" s="19" t="s">
        <v>64</v>
      </c>
      <c r="P31" s="15" t="s">
        <v>395</v>
      </c>
      <c r="Q31" s="9" t="s">
        <v>212</v>
      </c>
      <c r="R31" s="9" t="s">
        <v>212</v>
      </c>
      <c r="S31" s="9" t="s">
        <v>110</v>
      </c>
      <c r="T31" s="76" t="s">
        <v>403</v>
      </c>
      <c r="U31" s="9" t="s">
        <v>214</v>
      </c>
      <c r="V31" s="9" t="s">
        <v>318</v>
      </c>
      <c r="W31" s="9" t="s">
        <v>114</v>
      </c>
      <c r="X31" s="9" t="s">
        <v>64</v>
      </c>
      <c r="Y31" s="10" t="str">
        <f ca="1">IFERROR(__xludf.DUMMYFUNCTION("textjoin("", "", TRUE, filter('Query Table'!$B$2:$B$182, 'Query Table'!$A$2:$A$182=D32))"),"CWIQ, HBS, HIES, ICP, IHS, LFS, LISD, LSMS, PS")</f>
        <v>CWIQ, HBS, HIES, ICP, IHS, LFS, LISD, LSMS, PS</v>
      </c>
      <c r="Z31" s="19" t="s">
        <v>255</v>
      </c>
      <c r="AA31" s="15" t="s">
        <v>71</v>
      </c>
      <c r="AB31" s="9">
        <v>165</v>
      </c>
      <c r="AC31" s="9" t="s">
        <v>62</v>
      </c>
      <c r="AD31" s="9" t="s">
        <v>397</v>
      </c>
      <c r="AE31" s="9" t="s">
        <v>62</v>
      </c>
      <c r="AF31" s="9" t="s">
        <v>397</v>
      </c>
      <c r="AG31" s="47">
        <v>1990</v>
      </c>
      <c r="AH31" s="9" t="s">
        <v>398</v>
      </c>
      <c r="AI31" s="19" t="s">
        <v>64</v>
      </c>
      <c r="AJ31" s="9" t="s">
        <v>535</v>
      </c>
      <c r="AK31" s="9" t="s">
        <v>399</v>
      </c>
      <c r="AL31" s="9"/>
      <c r="AM31" s="9"/>
      <c r="AN31" s="9"/>
      <c r="AO31" s="19"/>
      <c r="AP31" s="15" t="s">
        <v>80</v>
      </c>
      <c r="AQ31" s="9" t="s">
        <v>78</v>
      </c>
      <c r="AR31" s="9" t="s">
        <v>80</v>
      </c>
      <c r="AS31" s="9" t="s">
        <v>61</v>
      </c>
      <c r="AT31" s="9" t="s">
        <v>61</v>
      </c>
      <c r="AU31" s="19" t="s">
        <v>79</v>
      </c>
    </row>
    <row r="32" spans="1:47" ht="15.95" customHeight="1" x14ac:dyDescent="0.35">
      <c r="A32" s="15" t="s">
        <v>404</v>
      </c>
      <c r="B32" s="9" t="s">
        <v>508</v>
      </c>
      <c r="C32" s="9" t="s">
        <v>406</v>
      </c>
      <c r="D32" s="9" t="s">
        <v>405</v>
      </c>
      <c r="E32" s="9" t="s">
        <v>407</v>
      </c>
      <c r="F32" s="9">
        <v>2017</v>
      </c>
      <c r="G32" s="16" t="s">
        <v>408</v>
      </c>
      <c r="H32" s="15" t="s">
        <v>409</v>
      </c>
      <c r="I32" s="9" t="s">
        <v>61</v>
      </c>
      <c r="J32" s="9" t="s">
        <v>62</v>
      </c>
      <c r="K32" s="9" t="s">
        <v>61</v>
      </c>
      <c r="L32" s="9" t="s">
        <v>161</v>
      </c>
      <c r="M32" s="9" t="s">
        <v>64</v>
      </c>
      <c r="N32" s="9" t="s">
        <v>64</v>
      </c>
      <c r="O32" s="19" t="s">
        <v>64</v>
      </c>
      <c r="P32" s="15" t="s">
        <v>410</v>
      </c>
      <c r="Q32" s="9" t="s">
        <v>163</v>
      </c>
      <c r="R32" s="9" t="s">
        <v>109</v>
      </c>
      <c r="S32" s="9" t="s">
        <v>110</v>
      </c>
      <c r="T32" s="9" t="s">
        <v>411</v>
      </c>
      <c r="U32" s="29" t="s">
        <v>412</v>
      </c>
      <c r="V32" s="9" t="s">
        <v>318</v>
      </c>
      <c r="W32" s="9" t="s">
        <v>114</v>
      </c>
      <c r="X32" s="9" t="s">
        <v>413</v>
      </c>
      <c r="Y32" s="10" t="str">
        <f ca="1">IFERROR(__xludf.DUMMYFUNCTION("textjoin("", "", TRUE, filter('Query Table'!$B$2:$B$182, 'Query Table'!$A$2:$A$182=D33))"),"NAD")</f>
        <v>NAD</v>
      </c>
      <c r="Z32" s="19" t="s">
        <v>414</v>
      </c>
      <c r="AA32" s="15" t="s">
        <v>71</v>
      </c>
      <c r="AB32" s="9">
        <v>188</v>
      </c>
      <c r="AC32" s="9" t="s">
        <v>62</v>
      </c>
      <c r="AD32" s="9" t="s">
        <v>415</v>
      </c>
      <c r="AE32" s="9" t="s">
        <v>62</v>
      </c>
      <c r="AF32" s="9"/>
      <c r="AG32" s="47">
        <v>2017</v>
      </c>
      <c r="AH32" s="9" t="s">
        <v>151</v>
      </c>
      <c r="AI32" s="19" t="s">
        <v>64</v>
      </c>
      <c r="AJ32" s="9" t="s">
        <v>536</v>
      </c>
      <c r="AK32" s="9" t="s">
        <v>416</v>
      </c>
      <c r="AL32" s="9" t="s">
        <v>417</v>
      </c>
      <c r="AM32" s="9" t="s">
        <v>418</v>
      </c>
      <c r="AN32" s="63" t="s">
        <v>419</v>
      </c>
      <c r="AO32" s="19"/>
      <c r="AP32" s="15" t="s">
        <v>79</v>
      </c>
      <c r="AQ32" s="9" t="s">
        <v>79</v>
      </c>
      <c r="AR32" s="9" t="s">
        <v>80</v>
      </c>
      <c r="AS32" s="9" t="s">
        <v>61</v>
      </c>
      <c r="AT32" s="9" t="s">
        <v>61</v>
      </c>
      <c r="AU32" s="68" t="s">
        <v>78</v>
      </c>
    </row>
    <row r="33" spans="1:47" ht="15.95" customHeight="1" x14ac:dyDescent="0.35">
      <c r="A33" s="15" t="s">
        <v>420</v>
      </c>
      <c r="B33" s="9" t="s">
        <v>509</v>
      </c>
      <c r="C33" s="9" t="s">
        <v>422</v>
      </c>
      <c r="D33" s="9" t="s">
        <v>421</v>
      </c>
      <c r="E33" s="9" t="s">
        <v>423</v>
      </c>
      <c r="F33" s="9">
        <v>2012</v>
      </c>
      <c r="G33" s="18" t="s">
        <v>424</v>
      </c>
      <c r="H33" s="28" t="s">
        <v>60</v>
      </c>
      <c r="I33" s="9" t="s">
        <v>62</v>
      </c>
      <c r="J33" s="9" t="s">
        <v>61</v>
      </c>
      <c r="K33" s="9" t="s">
        <v>61</v>
      </c>
      <c r="L33" s="9" t="s">
        <v>61</v>
      </c>
      <c r="M33" s="9" t="s">
        <v>62</v>
      </c>
      <c r="N33" s="9" t="s">
        <v>62</v>
      </c>
      <c r="O33" s="19" t="s">
        <v>62</v>
      </c>
      <c r="P33" s="21" t="s">
        <v>425</v>
      </c>
      <c r="Q33" s="38" t="s">
        <v>163</v>
      </c>
      <c r="R33" s="38" t="s">
        <v>109</v>
      </c>
      <c r="S33" s="35" t="s">
        <v>110</v>
      </c>
      <c r="T33" s="35" t="s">
        <v>426</v>
      </c>
      <c r="U33" s="38" t="s">
        <v>67</v>
      </c>
      <c r="V33" s="35" t="s">
        <v>148</v>
      </c>
      <c r="W33" s="35" t="s">
        <v>69</v>
      </c>
      <c r="X33" s="35" t="s">
        <v>427</v>
      </c>
      <c r="Y33" s="10" t="str">
        <f ca="1">IFERROR(__xludf.DUMMYFUNCTION("textjoin("", "", TRUE, filter('Query Table'!$B$2:$B$182, 'Query Table'!$A$2:$A$182=D34))"),"AQUASTAT, CEN, CPI, FBS, GEAQ, ITU, LOSS")</f>
        <v>AQUASTAT, CEN, CPI, FBS, GEAQ, ITU, LOSS</v>
      </c>
      <c r="Z33" s="19" t="s">
        <v>428</v>
      </c>
      <c r="AA33" s="15" t="s">
        <v>71</v>
      </c>
      <c r="AB33" s="43">
        <v>113</v>
      </c>
      <c r="AC33" s="43" t="s">
        <v>62</v>
      </c>
      <c r="AD33" s="43" t="s">
        <v>429</v>
      </c>
      <c r="AE33" s="43" t="s">
        <v>62</v>
      </c>
      <c r="AF33" s="43" t="s">
        <v>430</v>
      </c>
      <c r="AG33" s="44">
        <v>2012</v>
      </c>
      <c r="AH33" s="9" t="s">
        <v>151</v>
      </c>
      <c r="AI33" s="48" t="s">
        <v>64</v>
      </c>
      <c r="AJ33" s="9" t="s">
        <v>537</v>
      </c>
      <c r="AK33" s="9" t="s">
        <v>431</v>
      </c>
      <c r="AL33" s="9" t="s">
        <v>432</v>
      </c>
      <c r="AM33" s="9"/>
      <c r="AN33" s="9"/>
      <c r="AO33" s="19"/>
      <c r="AP33" s="15" t="s">
        <v>79</v>
      </c>
      <c r="AQ33" s="9" t="s">
        <v>79</v>
      </c>
      <c r="AR33" s="9" t="s">
        <v>80</v>
      </c>
      <c r="AS33" s="9" t="s">
        <v>62</v>
      </c>
      <c r="AT33" s="9" t="s">
        <v>61</v>
      </c>
      <c r="AU33" s="19" t="s">
        <v>79</v>
      </c>
    </row>
    <row r="34" spans="1:47" ht="15.95" customHeight="1" x14ac:dyDescent="0.35">
      <c r="A34" s="15" t="s">
        <v>433</v>
      </c>
      <c r="B34" s="9" t="s">
        <v>509</v>
      </c>
      <c r="C34" s="9" t="s">
        <v>435</v>
      </c>
      <c r="D34" s="9" t="s">
        <v>434</v>
      </c>
      <c r="E34" s="9" t="s">
        <v>436</v>
      </c>
      <c r="F34" s="9">
        <v>2006</v>
      </c>
      <c r="G34" s="16" t="s">
        <v>437</v>
      </c>
      <c r="H34" s="15" t="s">
        <v>60</v>
      </c>
      <c r="I34" s="9" t="s">
        <v>62</v>
      </c>
      <c r="J34" s="9" t="s">
        <v>61</v>
      </c>
      <c r="K34" s="9" t="s">
        <v>62</v>
      </c>
      <c r="L34" s="9" t="s">
        <v>61</v>
      </c>
      <c r="M34" s="29" t="s">
        <v>61</v>
      </c>
      <c r="N34" s="29" t="s">
        <v>61</v>
      </c>
      <c r="O34" s="19" t="s">
        <v>62</v>
      </c>
      <c r="P34" s="15" t="s">
        <v>438</v>
      </c>
      <c r="Q34" s="9" t="s">
        <v>64</v>
      </c>
      <c r="R34" s="9" t="s">
        <v>64</v>
      </c>
      <c r="S34" s="9" t="s">
        <v>65</v>
      </c>
      <c r="T34" s="9" t="s">
        <v>439</v>
      </c>
      <c r="U34" s="9" t="s">
        <v>225</v>
      </c>
      <c r="V34" s="9" t="s">
        <v>148</v>
      </c>
      <c r="W34" s="9" t="s">
        <v>114</v>
      </c>
      <c r="X34" s="9" t="s">
        <v>440</v>
      </c>
      <c r="Y34" s="10" t="str">
        <f ca="1">IFERROR(__xludf.DUMMYFUNCTION("textjoin("", "", TRUE, filter('Query Table'!$B$2:$B$182, 'Query Table'!$A$2:$A$182=D35))"),"DHS, MICS")</f>
        <v>DHS, MICS</v>
      </c>
      <c r="Z34" s="19" t="s">
        <v>441</v>
      </c>
      <c r="AA34" s="15" t="s">
        <v>71</v>
      </c>
      <c r="AB34" s="9">
        <v>116</v>
      </c>
      <c r="AC34" s="9" t="s">
        <v>62</v>
      </c>
      <c r="AD34" s="9" t="s">
        <v>442</v>
      </c>
      <c r="AE34" s="9" t="s">
        <v>62</v>
      </c>
      <c r="AF34" s="9" t="s">
        <v>443</v>
      </c>
      <c r="AG34" s="47">
        <v>2000</v>
      </c>
      <c r="AH34" s="9" t="s">
        <v>444</v>
      </c>
      <c r="AI34" s="19" t="s">
        <v>64</v>
      </c>
      <c r="AJ34" s="9" t="s">
        <v>538</v>
      </c>
      <c r="AK34" s="64" t="s">
        <v>445</v>
      </c>
      <c r="AL34" s="64" t="s">
        <v>446</v>
      </c>
      <c r="AM34" s="63" t="s">
        <v>447</v>
      </c>
      <c r="AN34" s="60" t="s">
        <v>448</v>
      </c>
      <c r="AO34" s="61" t="s">
        <v>449</v>
      </c>
      <c r="AP34" s="15" t="s">
        <v>80</v>
      </c>
      <c r="AQ34" s="9" t="s">
        <v>79</v>
      </c>
      <c r="AR34" s="9" t="s">
        <v>80</v>
      </c>
      <c r="AS34" s="9" t="s">
        <v>62</v>
      </c>
      <c r="AT34" s="9" t="s">
        <v>62</v>
      </c>
      <c r="AU34" s="19" t="s">
        <v>79</v>
      </c>
    </row>
    <row r="35" spans="1:47" ht="15.95" customHeight="1" x14ac:dyDescent="0.35">
      <c r="A35" s="15" t="s">
        <v>450</v>
      </c>
      <c r="B35" s="9" t="s">
        <v>509</v>
      </c>
      <c r="C35" s="9" t="s">
        <v>452</v>
      </c>
      <c r="D35" s="9" t="s">
        <v>999</v>
      </c>
      <c r="E35" s="9" t="s">
        <v>451</v>
      </c>
      <c r="F35" s="9">
        <v>2014</v>
      </c>
      <c r="G35" s="16" t="s">
        <v>453</v>
      </c>
      <c r="H35" s="15" t="s">
        <v>60</v>
      </c>
      <c r="I35" s="9" t="s">
        <v>61</v>
      </c>
      <c r="J35" s="9" t="s">
        <v>62</v>
      </c>
      <c r="K35" s="9" t="s">
        <v>61</v>
      </c>
      <c r="L35" s="9" t="s">
        <v>61</v>
      </c>
      <c r="M35" s="9" t="s">
        <v>61</v>
      </c>
      <c r="N35" s="9" t="s">
        <v>61</v>
      </c>
      <c r="O35" s="19" t="s">
        <v>62</v>
      </c>
      <c r="P35" s="15" t="s">
        <v>454</v>
      </c>
      <c r="Q35" s="9" t="s">
        <v>163</v>
      </c>
      <c r="R35" s="9" t="s">
        <v>64</v>
      </c>
      <c r="S35" s="9" t="s">
        <v>110</v>
      </c>
      <c r="T35" s="9" t="s">
        <v>455</v>
      </c>
      <c r="U35" s="9" t="s">
        <v>456</v>
      </c>
      <c r="V35" s="9" t="s">
        <v>318</v>
      </c>
      <c r="W35" s="9" t="s">
        <v>114</v>
      </c>
      <c r="X35" s="9" t="s">
        <v>64</v>
      </c>
      <c r="Y35" s="10" t="str">
        <f ca="1">IFERROR(__xludf.DUMMYFUNCTION("textjoin("", "", TRUE, filter('Query Table'!$B$2:$B$182, 'Query Table'!$A$2:$A$182=D36))"),"FIES-SM")</f>
        <v>FIES-SM</v>
      </c>
      <c r="Z35" s="19" t="s">
        <v>457</v>
      </c>
      <c r="AA35" s="15" t="s">
        <v>71</v>
      </c>
      <c r="AB35" s="9">
        <v>121</v>
      </c>
      <c r="AC35" s="9" t="s">
        <v>62</v>
      </c>
      <c r="AD35" s="9" t="s">
        <v>458</v>
      </c>
      <c r="AE35" s="9" t="s">
        <v>62</v>
      </c>
      <c r="AF35" s="9" t="s">
        <v>459</v>
      </c>
      <c r="AG35" s="47">
        <v>2014</v>
      </c>
      <c r="AH35" s="9" t="s">
        <v>151</v>
      </c>
      <c r="AI35" s="19" t="s">
        <v>64</v>
      </c>
      <c r="AJ35" s="9" t="s">
        <v>539</v>
      </c>
      <c r="AK35" s="9" t="s">
        <v>460</v>
      </c>
      <c r="AL35" s="9" t="s">
        <v>461</v>
      </c>
      <c r="AM35" s="9" t="s">
        <v>462</v>
      </c>
      <c r="AN35" s="63" t="s">
        <v>463</v>
      </c>
      <c r="AO35" s="65" t="s">
        <v>464</v>
      </c>
      <c r="AP35" s="15" t="s">
        <v>79</v>
      </c>
      <c r="AQ35" s="9" t="s">
        <v>78</v>
      </c>
      <c r="AR35" s="9" t="s">
        <v>80</v>
      </c>
      <c r="AS35" s="9" t="s">
        <v>61</v>
      </c>
      <c r="AT35" s="9" t="s">
        <v>61</v>
      </c>
      <c r="AU35" s="19" t="s">
        <v>80</v>
      </c>
    </row>
    <row r="36" spans="1:47" ht="15.95" customHeight="1" x14ac:dyDescent="0.35">
      <c r="A36" s="15" t="s">
        <v>465</v>
      </c>
      <c r="B36" s="9" t="s">
        <v>509</v>
      </c>
      <c r="C36" s="17" t="s">
        <v>466</v>
      </c>
      <c r="D36" s="9" t="s">
        <v>1000</v>
      </c>
      <c r="E36" s="9" t="s">
        <v>451</v>
      </c>
      <c r="F36" s="9">
        <v>2000</v>
      </c>
      <c r="G36" s="16" t="s">
        <v>453</v>
      </c>
      <c r="H36" s="15" t="s">
        <v>60</v>
      </c>
      <c r="I36" s="9" t="s">
        <v>61</v>
      </c>
      <c r="J36" s="9" t="s">
        <v>61</v>
      </c>
      <c r="K36" s="9" t="s">
        <v>61</v>
      </c>
      <c r="L36" s="9" t="s">
        <v>61</v>
      </c>
      <c r="M36" s="9" t="s">
        <v>61</v>
      </c>
      <c r="N36" s="9" t="s">
        <v>61</v>
      </c>
      <c r="O36" s="19" t="s">
        <v>62</v>
      </c>
      <c r="P36" s="15" t="s">
        <v>467</v>
      </c>
      <c r="Q36" s="9" t="s">
        <v>163</v>
      </c>
      <c r="R36" s="9" t="s">
        <v>64</v>
      </c>
      <c r="S36" s="9" t="s">
        <v>110</v>
      </c>
      <c r="T36" s="9" t="s">
        <v>468</v>
      </c>
      <c r="U36" s="29" t="s">
        <v>469</v>
      </c>
      <c r="V36" s="9" t="s">
        <v>318</v>
      </c>
      <c r="W36" s="9" t="s">
        <v>114</v>
      </c>
      <c r="X36" s="9" t="s">
        <v>64</v>
      </c>
      <c r="Y36" s="10" t="str">
        <f ca="1">IFERROR(__xludf.DUMMYFUNCTION("textjoin("", "", TRUE, filter('Query Table'!$B$2:$B$182, 'Query Table'!$A$2:$A$182=D37))"),"DHS, FBS, HIES, LSMS")</f>
        <v>DHS, FBS, HIES, LSMS</v>
      </c>
      <c r="Z36" s="90" t="s">
        <v>470</v>
      </c>
      <c r="AA36" s="15" t="s">
        <v>71</v>
      </c>
      <c r="AB36" s="9">
        <v>130</v>
      </c>
      <c r="AC36" s="9" t="s">
        <v>62</v>
      </c>
      <c r="AD36" s="9" t="s">
        <v>471</v>
      </c>
      <c r="AE36" s="9" t="s">
        <v>62</v>
      </c>
      <c r="AF36" s="9" t="s">
        <v>472</v>
      </c>
      <c r="AG36" s="47">
        <v>2000</v>
      </c>
      <c r="AH36" s="9" t="s">
        <v>151</v>
      </c>
      <c r="AI36" s="19" t="s">
        <v>64</v>
      </c>
      <c r="AJ36" s="9" t="s">
        <v>540</v>
      </c>
      <c r="AK36" s="66" t="s">
        <v>473</v>
      </c>
      <c r="AL36" s="66" t="s">
        <v>474</v>
      </c>
      <c r="AM36" s="9"/>
      <c r="AN36" s="9"/>
      <c r="AO36" s="19"/>
      <c r="AP36" s="15" t="s">
        <v>79</v>
      </c>
      <c r="AQ36" s="9" t="s">
        <v>78</v>
      </c>
      <c r="AR36" s="9" t="s">
        <v>80</v>
      </c>
      <c r="AS36" s="9" t="s">
        <v>61</v>
      </c>
      <c r="AT36" s="9" t="s">
        <v>61</v>
      </c>
      <c r="AU36" s="19" t="s">
        <v>80</v>
      </c>
    </row>
    <row r="37" spans="1:47" ht="15.95" customHeight="1" x14ac:dyDescent="0.35">
      <c r="A37" s="15" t="s">
        <v>475</v>
      </c>
      <c r="B37" s="9" t="s">
        <v>509</v>
      </c>
      <c r="C37" s="9" t="s">
        <v>476</v>
      </c>
      <c r="D37" s="9" t="s">
        <v>1001</v>
      </c>
      <c r="E37" s="9" t="s">
        <v>451</v>
      </c>
      <c r="F37" s="9">
        <v>2014</v>
      </c>
      <c r="G37" s="20" t="s">
        <v>477</v>
      </c>
      <c r="H37" s="15" t="s">
        <v>60</v>
      </c>
      <c r="I37" s="9" t="s">
        <v>61</v>
      </c>
      <c r="J37" s="9" t="s">
        <v>62</v>
      </c>
      <c r="K37" s="9" t="s">
        <v>61</v>
      </c>
      <c r="L37" s="9" t="s">
        <v>478</v>
      </c>
      <c r="M37" s="9" t="s">
        <v>61</v>
      </c>
      <c r="N37" s="9" t="s">
        <v>61</v>
      </c>
      <c r="O37" s="19" t="s">
        <v>62</v>
      </c>
      <c r="P37" s="15" t="s">
        <v>479</v>
      </c>
      <c r="Q37" s="9" t="s">
        <v>163</v>
      </c>
      <c r="R37" s="9" t="s">
        <v>276</v>
      </c>
      <c r="S37" s="9" t="s">
        <v>110</v>
      </c>
      <c r="T37" s="9" t="s">
        <v>480</v>
      </c>
      <c r="U37" s="9" t="s">
        <v>67</v>
      </c>
      <c r="V37" s="9" t="s">
        <v>113</v>
      </c>
      <c r="W37" s="9" t="s">
        <v>114</v>
      </c>
      <c r="X37" s="9" t="s">
        <v>481</v>
      </c>
      <c r="Y37" s="10" t="str">
        <f ca="1">IFERROR(__xludf.DUMMYFUNCTION("textjoin("", "", TRUE, filter('Query Table'!$B$2:$B$182, 'Query Table'!$A$2:$A$182=D38))"),"FIES-SM")</f>
        <v>FIES-SM</v>
      </c>
      <c r="Z37" s="19" t="s">
        <v>482</v>
      </c>
      <c r="AA37" s="15" t="s">
        <v>71</v>
      </c>
      <c r="AB37" s="9">
        <v>137</v>
      </c>
      <c r="AC37" s="9" t="s">
        <v>62</v>
      </c>
      <c r="AD37" s="9" t="s">
        <v>483</v>
      </c>
      <c r="AE37" s="9" t="s">
        <v>62</v>
      </c>
      <c r="AF37" s="9" t="s">
        <v>484</v>
      </c>
      <c r="AG37" s="47">
        <v>2014</v>
      </c>
      <c r="AH37" s="9" t="s">
        <v>151</v>
      </c>
      <c r="AI37" s="19" t="s">
        <v>64</v>
      </c>
      <c r="AJ37" s="9" t="s">
        <v>541</v>
      </c>
      <c r="AK37" s="9" t="s">
        <v>485</v>
      </c>
      <c r="AL37" s="9" t="s">
        <v>486</v>
      </c>
      <c r="AM37" s="9" t="s">
        <v>487</v>
      </c>
      <c r="AN37" s="9" t="s">
        <v>488</v>
      </c>
      <c r="AO37" s="19" t="s">
        <v>489</v>
      </c>
      <c r="AP37" s="15" t="s">
        <v>79</v>
      </c>
      <c r="AQ37" s="9" t="s">
        <v>80</v>
      </c>
      <c r="AR37" s="9" t="s">
        <v>80</v>
      </c>
      <c r="AS37" s="9" t="s">
        <v>61</v>
      </c>
      <c r="AT37" s="9" t="s">
        <v>61</v>
      </c>
      <c r="AU37" s="19" t="s">
        <v>80</v>
      </c>
    </row>
    <row r="38" spans="1:47" ht="15.95" customHeight="1" x14ac:dyDescent="0.35">
      <c r="A38" s="15" t="s">
        <v>490</v>
      </c>
      <c r="B38" s="9" t="s">
        <v>509</v>
      </c>
      <c r="C38" s="9" t="s">
        <v>491</v>
      </c>
      <c r="D38" s="9" t="s">
        <v>1002</v>
      </c>
      <c r="E38" s="9" t="s">
        <v>451</v>
      </c>
      <c r="F38" s="9">
        <v>2014</v>
      </c>
      <c r="G38" s="20" t="s">
        <v>477</v>
      </c>
      <c r="H38" s="15" t="s">
        <v>60</v>
      </c>
      <c r="I38" s="9" t="s">
        <v>61</v>
      </c>
      <c r="J38" s="9" t="s">
        <v>62</v>
      </c>
      <c r="K38" s="9" t="s">
        <v>61</v>
      </c>
      <c r="L38" s="9" t="s">
        <v>478</v>
      </c>
      <c r="M38" s="9" t="s">
        <v>61</v>
      </c>
      <c r="N38" s="9" t="s">
        <v>61</v>
      </c>
      <c r="O38" s="19" t="s">
        <v>62</v>
      </c>
      <c r="P38" s="15" t="s">
        <v>492</v>
      </c>
      <c r="Q38" s="9" t="s">
        <v>163</v>
      </c>
      <c r="R38" s="9" t="s">
        <v>276</v>
      </c>
      <c r="S38" s="9" t="s">
        <v>110</v>
      </c>
      <c r="T38" s="9" t="s">
        <v>480</v>
      </c>
      <c r="U38" s="9" t="s">
        <v>493</v>
      </c>
      <c r="V38" s="9" t="s">
        <v>113</v>
      </c>
      <c r="W38" s="9" t="s">
        <v>114</v>
      </c>
      <c r="X38" s="9" t="s">
        <v>481</v>
      </c>
      <c r="Y38" s="10" t="str">
        <f ca="1">IFERROR(__xludf.DUMMYFUNCTION("textjoin("", "", TRUE, filter('Query Table'!$B$2:$B$182, 'Query Table'!$A$2:$A$182=D39))"),"FIES-SM")</f>
        <v>FIES-SM</v>
      </c>
      <c r="Z38" s="19" t="s">
        <v>482</v>
      </c>
      <c r="AA38" s="15" t="s">
        <v>71</v>
      </c>
      <c r="AB38" s="9">
        <v>137</v>
      </c>
      <c r="AC38" s="9" t="s">
        <v>62</v>
      </c>
      <c r="AD38" s="9" t="s">
        <v>483</v>
      </c>
      <c r="AE38" s="9" t="s">
        <v>62</v>
      </c>
      <c r="AF38" s="9" t="s">
        <v>484</v>
      </c>
      <c r="AG38" s="47">
        <v>2014</v>
      </c>
      <c r="AH38" s="9" t="s">
        <v>151</v>
      </c>
      <c r="AI38" s="19" t="s">
        <v>64</v>
      </c>
      <c r="AJ38" s="9" t="s">
        <v>541</v>
      </c>
      <c r="AK38" s="9" t="s">
        <v>485</v>
      </c>
      <c r="AL38" s="9" t="s">
        <v>486</v>
      </c>
      <c r="AM38" s="9" t="s">
        <v>487</v>
      </c>
      <c r="AN38" s="9" t="s">
        <v>494</v>
      </c>
      <c r="AO38" s="19" t="s">
        <v>495</v>
      </c>
      <c r="AP38" s="15" t="s">
        <v>79</v>
      </c>
      <c r="AQ38" s="9" t="s">
        <v>80</v>
      </c>
      <c r="AR38" s="9" t="s">
        <v>80</v>
      </c>
      <c r="AS38" s="9" t="s">
        <v>61</v>
      </c>
      <c r="AT38" s="9" t="s">
        <v>61</v>
      </c>
      <c r="AU38" s="19" t="s">
        <v>80</v>
      </c>
    </row>
    <row r="39" spans="1:47" ht="15.95" customHeight="1" thickBot="1" x14ac:dyDescent="0.4">
      <c r="A39" s="22" t="s">
        <v>496</v>
      </c>
      <c r="B39" s="23" t="s">
        <v>509</v>
      </c>
      <c r="C39" s="24" t="s">
        <v>497</v>
      </c>
      <c r="D39" s="24" t="s">
        <v>1003</v>
      </c>
      <c r="E39" s="23" t="s">
        <v>451</v>
      </c>
      <c r="F39" s="23">
        <v>2014</v>
      </c>
      <c r="G39" s="25" t="s">
        <v>498</v>
      </c>
      <c r="H39" s="22" t="s">
        <v>60</v>
      </c>
      <c r="I39" s="23" t="s">
        <v>61</v>
      </c>
      <c r="J39" s="23" t="s">
        <v>61</v>
      </c>
      <c r="K39" s="23" t="s">
        <v>61</v>
      </c>
      <c r="L39" s="23" t="s">
        <v>61</v>
      </c>
      <c r="M39" s="23" t="s">
        <v>61</v>
      </c>
      <c r="N39" s="23" t="s">
        <v>61</v>
      </c>
      <c r="O39" s="31" t="s">
        <v>62</v>
      </c>
      <c r="P39" s="22" t="s">
        <v>499</v>
      </c>
      <c r="Q39" s="23" t="s">
        <v>163</v>
      </c>
      <c r="R39" s="23" t="s">
        <v>64</v>
      </c>
      <c r="S39" s="23" t="s">
        <v>110</v>
      </c>
      <c r="T39" s="23" t="s">
        <v>500</v>
      </c>
      <c r="U39" s="39" t="s">
        <v>469</v>
      </c>
      <c r="V39" s="23" t="s">
        <v>113</v>
      </c>
      <c r="W39" s="23" t="s">
        <v>114</v>
      </c>
      <c r="X39" s="23" t="s">
        <v>501</v>
      </c>
      <c r="Y39" s="40" t="str">
        <f ca="1">IFERROR(__xludf.DUMMYFUNCTION("textjoin("", "", TRUE, filter('Query Table'!$B$2:$B$182, 'Query Table'!$A$2:$A$182=D40))"),"DHS, FBS, FIES-SM")</f>
        <v>DHS, FBS, FIES-SM</v>
      </c>
      <c r="Z39" s="31" t="s">
        <v>502</v>
      </c>
      <c r="AA39" s="22" t="s">
        <v>71</v>
      </c>
      <c r="AB39" s="23">
        <v>193</v>
      </c>
      <c r="AC39" s="23" t="s">
        <v>62</v>
      </c>
      <c r="AD39" s="23" t="s">
        <v>471</v>
      </c>
      <c r="AE39" s="23" t="s">
        <v>503</v>
      </c>
      <c r="AF39" s="23" t="s">
        <v>472</v>
      </c>
      <c r="AG39" s="50">
        <v>2000</v>
      </c>
      <c r="AH39" s="23" t="s">
        <v>151</v>
      </c>
      <c r="AI39" s="31" t="s">
        <v>64</v>
      </c>
      <c r="AJ39" s="23" t="s">
        <v>542</v>
      </c>
      <c r="AK39" s="23" t="s">
        <v>504</v>
      </c>
      <c r="AL39" s="23" t="s">
        <v>505</v>
      </c>
      <c r="AM39" s="23" t="s">
        <v>487</v>
      </c>
      <c r="AN39" s="23" t="s">
        <v>506</v>
      </c>
      <c r="AO39" s="31"/>
      <c r="AP39" s="22" t="s">
        <v>79</v>
      </c>
      <c r="AQ39" s="23" t="s">
        <v>80</v>
      </c>
      <c r="AR39" s="23" t="s">
        <v>80</v>
      </c>
      <c r="AS39" s="23" t="s">
        <v>61</v>
      </c>
      <c r="AT39" s="23" t="s">
        <v>61</v>
      </c>
      <c r="AU39" s="69" t="s">
        <v>80</v>
      </c>
    </row>
  </sheetData>
  <mergeCells count="12">
    <mergeCell ref="A1:G2"/>
    <mergeCell ref="AA1:AI1"/>
    <mergeCell ref="AE2:AI2"/>
    <mergeCell ref="AP1:AU2"/>
    <mergeCell ref="H1:O1"/>
    <mergeCell ref="P1:Z2"/>
    <mergeCell ref="AJ1:AL2"/>
    <mergeCell ref="AM1:AO2"/>
    <mergeCell ref="H2:I2"/>
    <mergeCell ref="J2:L2"/>
    <mergeCell ref="M2:O2"/>
    <mergeCell ref="AA2:AD2"/>
  </mergeCells>
  <dataValidations count="8">
    <dataValidation type="list" allowBlank="1" sqref="Q4:Q39" xr:uid="{FDE10E51-8EC7-4A48-8F9A-90E29BD53E59}">
      <formula1>"National,Global,Other,NA"</formula1>
    </dataValidation>
    <dataValidation type="list" allowBlank="1" sqref="AA4:AA39" xr:uid="{312B883A-0F6E-B34A-9495-3050347C5D5D}">
      <formula1>"Global,Regional,National,Subnational"</formula1>
    </dataValidation>
    <dataValidation type="list" allowBlank="1" sqref="M4:O39" xr:uid="{95CBF284-2F7D-2A43-A8F2-B36F5CCA39F5}">
      <formula1>"Yes,No,NA"</formula1>
    </dataValidation>
    <dataValidation type="list" allowBlank="1" sqref="R4:R39" xr:uid="{ABB549B1-E6DF-6340-8B43-F30C91B9C29B}">
      <formula1>"Absolute,Relative,Other,NA"</formula1>
    </dataValidation>
    <dataValidation type="list" allowBlank="1" sqref="AC4:AC39 AE4:AE39 I4:K39" xr:uid="{C3593D2C-AAA9-0B42-A1DB-8DBFB7A23896}">
      <formula1>"Yes,No"</formula1>
    </dataValidation>
    <dataValidation type="list" allowBlank="1" sqref="S4:S39" xr:uid="{0B1B3EC3-429C-C043-9F12-C7848C2DBA7A}">
      <formula1>"Count,Depth of Poverty,Both,Other"</formula1>
    </dataValidation>
    <dataValidation type="list" allowBlank="1" sqref="H1 H4:H39" xr:uid="{F10D273A-325A-7448-BF99-8F2919FEF1BE}">
      <formula1>"GDP,Consumption,Income,Proxy,Novel"</formula1>
    </dataValidation>
    <dataValidation type="list" allowBlank="1" sqref="B4:B39" xr:uid="{E5168D0F-DAA7-9241-B74B-B09405F2222F}">
      <formula1>"Poverty,Food Security"</formula1>
    </dataValidation>
  </dataValidations>
  <hyperlinks>
    <hyperlink ref="G4" r:id="rId1" xr:uid="{ED8F6ADA-58FC-AC49-9E8F-613152DA39B1}"/>
    <hyperlink ref="AI4" r:id="rId2" xr:uid="{65AA2A5C-4540-3B4D-B927-52E43B24A92F}"/>
    <hyperlink ref="G5" r:id="rId3" location="resources" xr:uid="{D273233A-5201-F741-BAEE-70012BF0C772}"/>
    <hyperlink ref="AM5" r:id="rId4" xr:uid="{D8FEAFA6-A6BB-0B43-957D-851D4E7C9A2C}"/>
    <hyperlink ref="G6" r:id="rId5" xr:uid="{7A8660EC-034E-A349-82D8-890AD3CDF367}"/>
    <hyperlink ref="G8" r:id="rId6" xr:uid="{319D5B0B-5147-EE4F-8C47-D2C040F02A92}"/>
    <hyperlink ref="G9" r:id="rId7" xr:uid="{04C36F16-72A0-3C40-B6E6-BC461DDCB323}"/>
    <hyperlink ref="G10" r:id="rId8" xr:uid="{9664838C-6354-774E-9CC9-9AC3F72C0A98}"/>
    <hyperlink ref="AK10" r:id="rId9" xr:uid="{E8A29CE5-FBD1-4E4F-AA40-60140DD06D70}"/>
    <hyperlink ref="P11" r:id="rId10" xr:uid="{F663DF1E-A6E0-BA43-A9C4-7A0BE5415D67}"/>
    <hyperlink ref="P12" r:id="rId11" xr:uid="{80124005-EE01-5849-8E36-AC486F4CA8AE}"/>
    <hyperlink ref="P13" r:id="rId12" xr:uid="{52F47C23-B165-5E42-B865-4179C1D65D01}"/>
    <hyperlink ref="P14" r:id="rId13" xr:uid="{39B41E0E-6B3A-AD4A-B890-422B8B84BC78}"/>
    <hyperlink ref="G15" r:id="rId14" location="advancedDownloadOptions" xr:uid="{5B71CC62-2A0C-3141-8CCB-F3E6105AC550}"/>
    <hyperlink ref="G16" r:id="rId15" xr:uid="{34D39BE5-F870-3E4B-AD20-2FBAB1A044A8}"/>
    <hyperlink ref="AF16" r:id="rId16" xr:uid="{2FEF0AFD-DDFF-2045-89B8-99B1F76C9447}"/>
    <hyperlink ref="G17" r:id="rId17" xr:uid="{6AFCEE88-13AD-0449-B35C-C697F01A46C1}"/>
    <hyperlink ref="AF17" r:id="rId18" xr:uid="{307760EC-E901-9B48-B9BC-E268A5635DA6}"/>
    <hyperlink ref="G18" r:id="rId19" xr:uid="{112C93C0-5084-074A-A0D5-0E9EB3D39A3F}"/>
    <hyperlink ref="AF18" r:id="rId20" xr:uid="{B36E590C-0B95-7C49-9A2C-AE74F7CEDBFC}"/>
    <hyperlink ref="G19" r:id="rId21" xr:uid="{C57B8A30-1D2C-AE48-BAF2-5D2FFF70A6CB}"/>
    <hyperlink ref="G20" r:id="rId22" xr:uid="{08467AFF-8255-1940-BE54-ABDD098DF455}"/>
    <hyperlink ref="AF20" r:id="rId23" xr:uid="{312A915E-DD95-DE47-8799-6687EF73989F}"/>
    <hyperlink ref="G21" r:id="rId24" xr:uid="{87A67405-C79B-7D48-886D-62B3D5671F7C}"/>
    <hyperlink ref="AF21" r:id="rId25" xr:uid="{926FD9B4-A099-EC46-8880-1A67F3F5855A}"/>
    <hyperlink ref="G22" r:id="rId26" location="advancedDownloadOptions" xr:uid="{9F25C843-D60E-9147-9C08-D57F50FA4BA4}"/>
    <hyperlink ref="AF22" r:id="rId27" xr:uid="{D84876B4-3880-D241-8DFA-D4B69F3CFAAC}"/>
    <hyperlink ref="AF23" r:id="rId28" xr:uid="{19D7EFA5-757A-7344-8174-8FAAE04987A2}"/>
    <hyperlink ref="G24" r:id="rId29" location="advancedDownloadOptions" xr:uid="{D392EFEE-A8AA-3641-A680-7BD100BCAE88}"/>
    <hyperlink ref="AF24" r:id="rId30" xr:uid="{1AF2A52F-098A-1244-8CAA-3627F0AD72EB}"/>
    <hyperlink ref="G25" r:id="rId31" location="advancedDownloadOptions" xr:uid="{341C98CC-E8C7-604F-828D-55347C6AB6F9}"/>
    <hyperlink ref="AF25" r:id="rId32" xr:uid="{D5639B51-6C26-2541-90AA-ABB31465E7FC}"/>
    <hyperlink ref="G26" r:id="rId33" location="advancedDownloadOptions" xr:uid="{CACF7A0A-EC5D-BF4C-91A8-31222D2B1C60}"/>
    <hyperlink ref="G27" r:id="rId34" xr:uid="{4A3E4AC4-B115-D341-9C39-8D1EB5A42682}"/>
    <hyperlink ref="G28" r:id="rId35" xr:uid="{1852F16F-D302-7848-9B1E-FFEF8456CD98}"/>
    <hyperlink ref="G29" r:id="rId36" xr:uid="{6C69197F-3DD2-E547-BDE9-4EA2E9D2AFF1}"/>
    <hyperlink ref="G30" r:id="rId37" xr:uid="{2D99803E-BD2A-3648-8C18-229E5733D551}"/>
    <hyperlink ref="G31" r:id="rId38" xr:uid="{9D6FEC4B-410B-0047-B029-9FA848910537}"/>
    <hyperlink ref="G32" r:id="rId39" xr:uid="{776A7CE1-B0FD-1749-83BB-0E580CAFDD17}"/>
    <hyperlink ref="G33" r:id="rId40" xr:uid="{D73D2135-1726-8B46-ABEE-B71818421D7F}"/>
    <hyperlink ref="G34" r:id="rId41" xr:uid="{DA6A0CAF-9046-0947-8B13-60A8ED0AB2A3}"/>
    <hyperlink ref="T34" r:id="rId42" xr:uid="{BC0A95C5-6AC9-D148-87AF-CF1934A538A7}"/>
    <hyperlink ref="G35" r:id="rId43" location="data/FS" xr:uid="{F3BF5262-3F15-B34B-AF48-A306956C0D28}"/>
    <hyperlink ref="G36" r:id="rId44" location="data/FS" xr:uid="{F7120E6B-538F-6040-A932-D0AAAC232449}"/>
    <hyperlink ref="G37" r:id="rId45" xr:uid="{30DA4287-D045-6341-A94E-F7257A3B194F}"/>
    <hyperlink ref="G38" r:id="rId46" xr:uid="{A4905500-FB26-4E4F-8A7C-8A8F4787BF88}"/>
    <hyperlink ref="G39" r:id="rId47" location="data" xr:uid="{D65DAAB5-653B-4949-885D-8D5205D259A0}"/>
  </hyperlinks>
  <pageMargins left="0.7" right="0.7" top="0.75" bottom="0.75" header="0.3" footer="0.3"/>
  <pageSetup orientation="portrait" r:id="rId4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ADBE8-8505-A842-AE22-3218B6D55881}">
  <dimension ref="A1:AP28"/>
  <sheetViews>
    <sheetView workbookViewId="0">
      <selection activeCell="F15" sqref="F15"/>
    </sheetView>
  </sheetViews>
  <sheetFormatPr defaultColWidth="11" defaultRowHeight="15.75" x14ac:dyDescent="0.25"/>
  <cols>
    <col min="1" max="1" width="44.875" customWidth="1"/>
    <col min="4" max="4" width="17.375" customWidth="1"/>
    <col min="6" max="6" width="65.375" bestFit="1" customWidth="1"/>
    <col min="7" max="7" width="11" style="114"/>
    <col min="42" max="42" width="13.625" customWidth="1"/>
  </cols>
  <sheetData>
    <row r="1" spans="1:42" ht="135" x14ac:dyDescent="0.25">
      <c r="A1" s="79" t="s">
        <v>815</v>
      </c>
      <c r="B1" s="80" t="s">
        <v>816</v>
      </c>
      <c r="C1" s="80" t="s">
        <v>817</v>
      </c>
      <c r="D1" s="80" t="s">
        <v>543</v>
      </c>
      <c r="E1" s="81" t="s">
        <v>544</v>
      </c>
      <c r="F1" s="82" t="s">
        <v>545</v>
      </c>
      <c r="G1" s="113" t="s">
        <v>546</v>
      </c>
      <c r="H1" s="83" t="s">
        <v>547</v>
      </c>
      <c r="I1" s="84" t="s">
        <v>548</v>
      </c>
      <c r="J1" s="79" t="s">
        <v>549</v>
      </c>
      <c r="K1" s="80" t="s">
        <v>550</v>
      </c>
      <c r="L1" s="80" t="s">
        <v>551</v>
      </c>
      <c r="M1" s="80" t="s">
        <v>552</v>
      </c>
      <c r="N1" s="80" t="s">
        <v>553</v>
      </c>
      <c r="O1" s="80" t="s">
        <v>554</v>
      </c>
      <c r="P1" s="80" t="s">
        <v>555</v>
      </c>
      <c r="Q1" s="80" t="s">
        <v>556</v>
      </c>
      <c r="R1" s="80" t="s">
        <v>557</v>
      </c>
      <c r="S1" s="80" t="s">
        <v>558</v>
      </c>
      <c r="T1" s="87" t="s">
        <v>559</v>
      </c>
      <c r="U1" s="79" t="s">
        <v>560</v>
      </c>
      <c r="V1" s="88" t="s">
        <v>37</v>
      </c>
      <c r="W1" s="80" t="s">
        <v>561</v>
      </c>
      <c r="X1" s="80" t="s">
        <v>562</v>
      </c>
      <c r="Y1" s="89" t="s">
        <v>563</v>
      </c>
      <c r="Z1" s="80" t="s">
        <v>38</v>
      </c>
      <c r="AA1" s="80" t="s">
        <v>564</v>
      </c>
      <c r="AB1" s="80" t="s">
        <v>565</v>
      </c>
      <c r="AC1" s="80" t="s">
        <v>566</v>
      </c>
      <c r="AD1" s="80" t="s">
        <v>565</v>
      </c>
      <c r="AE1" s="80" t="s">
        <v>567</v>
      </c>
      <c r="AF1" s="87" t="s">
        <v>568</v>
      </c>
      <c r="AG1" s="91" t="s">
        <v>818</v>
      </c>
      <c r="AH1" s="92" t="s">
        <v>819</v>
      </c>
      <c r="AI1" s="92" t="s">
        <v>820</v>
      </c>
      <c r="AJ1" s="92" t="s">
        <v>8</v>
      </c>
      <c r="AK1" s="93" t="s">
        <v>560</v>
      </c>
      <c r="AL1" s="94" t="s">
        <v>895</v>
      </c>
      <c r="AM1" s="95" t="s">
        <v>896</v>
      </c>
      <c r="AN1" s="95" t="s">
        <v>897</v>
      </c>
      <c r="AO1" s="95" t="s">
        <v>898</v>
      </c>
      <c r="AP1" s="96" t="s">
        <v>837</v>
      </c>
    </row>
    <row r="2" spans="1:42" ht="17.25" x14ac:dyDescent="0.35">
      <c r="A2" s="15" t="s">
        <v>569</v>
      </c>
      <c r="B2" s="9" t="s">
        <v>570</v>
      </c>
      <c r="C2" s="9" t="s">
        <v>571</v>
      </c>
      <c r="D2" s="9" t="s">
        <v>572</v>
      </c>
      <c r="E2" s="19" t="s">
        <v>573</v>
      </c>
      <c r="F2" s="85" t="str">
        <f ca="1">IFERROR(__xludf.DUMMYFUNCTION("textjoin("", "", TRUE, filter('Query Table'!$A$2:$A$180, 'Query Table'!$B$2:$B$180=B3))"),"AI, IHME, ML, NU, PG1, PG2, PG3, PG4, PG5, PG6, PL1, PL2, PL3, PL4, PL5, SPL1, SPL2, MPM")</f>
        <v>AI, IHME, ML, NU, PG1, PG2, PG3, PG4, PG5, PG6, PL1, PL2, PL3, PL4, PL5, SPL1, SPL2, MPM</v>
      </c>
      <c r="G2" s="47">
        <v>18</v>
      </c>
      <c r="H2" s="9">
        <v>5</v>
      </c>
      <c r="I2" s="19"/>
      <c r="J2" s="15" t="s">
        <v>236</v>
      </c>
      <c r="K2" s="9" t="s">
        <v>574</v>
      </c>
      <c r="L2" s="9" t="s">
        <v>575</v>
      </c>
      <c r="M2" s="9"/>
      <c r="N2" s="9"/>
      <c r="O2" s="9" t="s">
        <v>576</v>
      </c>
      <c r="P2" s="9" t="s">
        <v>576</v>
      </c>
      <c r="Q2" s="9" t="s">
        <v>577</v>
      </c>
      <c r="R2" s="9"/>
      <c r="S2" s="9"/>
      <c r="T2" s="19" t="s">
        <v>578</v>
      </c>
      <c r="U2" s="15" t="s">
        <v>62</v>
      </c>
      <c r="V2" s="9" t="s">
        <v>93</v>
      </c>
      <c r="W2" s="9" t="s">
        <v>62</v>
      </c>
      <c r="X2" s="9" t="s">
        <v>62</v>
      </c>
      <c r="Y2" s="9" t="s">
        <v>579</v>
      </c>
      <c r="Z2" s="9">
        <v>39</v>
      </c>
      <c r="AA2" s="9">
        <v>0</v>
      </c>
      <c r="AB2" s="9" t="s">
        <v>580</v>
      </c>
      <c r="AC2" s="9">
        <v>1</v>
      </c>
      <c r="AD2" s="9" t="s">
        <v>581</v>
      </c>
      <c r="AE2" s="9">
        <v>1985</v>
      </c>
      <c r="AF2" s="19" t="s">
        <v>582</v>
      </c>
      <c r="AG2" s="85" t="s">
        <v>821</v>
      </c>
      <c r="AH2" s="10" t="s">
        <v>822</v>
      </c>
      <c r="AI2" s="10">
        <v>39</v>
      </c>
      <c r="AJ2" s="10" t="s">
        <v>80</v>
      </c>
      <c r="AK2" s="19" t="s">
        <v>62</v>
      </c>
      <c r="AL2" s="9"/>
      <c r="AM2" s="9"/>
      <c r="AN2" s="9"/>
      <c r="AO2" s="9"/>
      <c r="AP2" s="19"/>
    </row>
    <row r="3" spans="1:42" ht="17.25" x14ac:dyDescent="0.35">
      <c r="A3" s="21" t="s">
        <v>583</v>
      </c>
      <c r="B3" s="9" t="s">
        <v>584</v>
      </c>
      <c r="C3" s="9" t="s">
        <v>585</v>
      </c>
      <c r="D3" s="9" t="s">
        <v>572</v>
      </c>
      <c r="E3" s="19" t="s">
        <v>573</v>
      </c>
      <c r="F3" s="85" t="str">
        <f ca="1">IFERROR(__xludf.DUMMYFUNCTION("textjoin("", "", TRUE, filter('Query Table'!$A$2:$A$180, 'Query Table'!$B$2:$B$180=B4))"),"PG1, PG2, PG3, PG4, PG5, PG6, PL1, PL2, PL3, PL4, PL5, SPL1, SPL2, MPM, IHME, NU")</f>
        <v>PG1, PG2, PG3, PG4, PG5, PG6, PL1, PL2, PL3, PL4, PL5, SPL1, SPL2, MPM, IHME, NU</v>
      </c>
      <c r="G3" s="47">
        <v>16</v>
      </c>
      <c r="H3" s="9">
        <v>3</v>
      </c>
      <c r="I3" s="19" t="s">
        <v>586</v>
      </c>
      <c r="J3" s="15" t="s">
        <v>587</v>
      </c>
      <c r="K3" s="9" t="s">
        <v>588</v>
      </c>
      <c r="L3" s="9"/>
      <c r="M3" s="9"/>
      <c r="N3" s="9"/>
      <c r="O3" s="9" t="s">
        <v>577</v>
      </c>
      <c r="P3" s="9" t="s">
        <v>576</v>
      </c>
      <c r="Q3" s="9"/>
      <c r="R3" s="9"/>
      <c r="S3" s="9"/>
      <c r="T3" s="19" t="s">
        <v>589</v>
      </c>
      <c r="U3" s="15" t="s">
        <v>62</v>
      </c>
      <c r="V3" s="9" t="s">
        <v>71</v>
      </c>
      <c r="W3" s="9" t="s">
        <v>62</v>
      </c>
      <c r="X3" s="9" t="s">
        <v>62</v>
      </c>
      <c r="Y3" s="9"/>
      <c r="Z3" s="47">
        <v>43</v>
      </c>
      <c r="AA3" s="9">
        <v>0</v>
      </c>
      <c r="AB3" s="9" t="s">
        <v>590</v>
      </c>
      <c r="AC3" s="9">
        <v>1</v>
      </c>
      <c r="AD3" s="17" t="s">
        <v>591</v>
      </c>
      <c r="AE3" s="9">
        <v>1988</v>
      </c>
      <c r="AF3" s="19" t="s">
        <v>592</v>
      </c>
      <c r="AG3" s="85" t="s">
        <v>821</v>
      </c>
      <c r="AH3" s="10" t="s">
        <v>823</v>
      </c>
      <c r="AI3" s="10">
        <v>43</v>
      </c>
      <c r="AJ3" s="10" t="s">
        <v>78</v>
      </c>
      <c r="AK3" s="19" t="s">
        <v>62</v>
      </c>
      <c r="AL3" s="71"/>
      <c r="AM3" s="72"/>
      <c r="AN3" s="9"/>
      <c r="AO3" s="9"/>
      <c r="AP3" s="19"/>
    </row>
    <row r="4" spans="1:42" ht="17.25" x14ac:dyDescent="0.35">
      <c r="A4" s="15" t="s">
        <v>593</v>
      </c>
      <c r="B4" s="9" t="s">
        <v>594</v>
      </c>
      <c r="C4" s="9" t="s">
        <v>595</v>
      </c>
      <c r="D4" s="9" t="s">
        <v>572</v>
      </c>
      <c r="E4" s="19" t="s">
        <v>573</v>
      </c>
      <c r="F4" s="85" t="str">
        <f ca="1">IFERROR(__xludf.DUMMYFUNCTION("textjoin("", "", TRUE, filter('Query Table'!$A$2:$A$180, 'Query Table'!$B$2:$B$180=B5))"),"IHME, PG1, PG2, PG3, PG4, PG5, PG6, PL1, PL2, PL3, PL4, PL5, SPL1, SPL2, MPM")</f>
        <v>IHME, PG1, PG2, PG3, PG4, PG5, PG6, PL1, PL2, PL3, PL4, PL5, SPL1, SPL2, MPM</v>
      </c>
      <c r="G4" s="47">
        <v>15</v>
      </c>
      <c r="H4" s="9">
        <v>2</v>
      </c>
      <c r="I4" s="19" t="s">
        <v>596</v>
      </c>
      <c r="J4" s="15" t="s">
        <v>597</v>
      </c>
      <c r="K4" s="9"/>
      <c r="L4" s="9"/>
      <c r="M4" s="9"/>
      <c r="N4" s="9"/>
      <c r="O4" s="9" t="s">
        <v>577</v>
      </c>
      <c r="P4" s="9"/>
      <c r="Q4" s="9"/>
      <c r="R4" s="9"/>
      <c r="S4" s="9"/>
      <c r="T4" s="19" t="s">
        <v>598</v>
      </c>
      <c r="U4" s="15" t="s">
        <v>62</v>
      </c>
      <c r="V4" s="9" t="s">
        <v>599</v>
      </c>
      <c r="W4" s="9" t="s">
        <v>62</v>
      </c>
      <c r="X4" s="9" t="s">
        <v>62</v>
      </c>
      <c r="Y4" s="9" t="s">
        <v>600</v>
      </c>
      <c r="Z4" s="9" t="s">
        <v>601</v>
      </c>
      <c r="AA4" s="9">
        <v>1</v>
      </c>
      <c r="AB4" s="9" t="s">
        <v>602</v>
      </c>
      <c r="AC4" s="9">
        <v>1</v>
      </c>
      <c r="AD4" s="9" t="s">
        <v>603</v>
      </c>
      <c r="AE4" s="9" t="s">
        <v>604</v>
      </c>
      <c r="AF4" s="19" t="s">
        <v>605</v>
      </c>
      <c r="AG4" s="85" t="s">
        <v>821</v>
      </c>
      <c r="AH4" s="10" t="s">
        <v>822</v>
      </c>
      <c r="AI4" s="10" t="s">
        <v>601</v>
      </c>
      <c r="AJ4" s="10" t="s">
        <v>80</v>
      </c>
      <c r="AK4" s="19" t="s">
        <v>62</v>
      </c>
      <c r="AL4" s="73" t="s">
        <v>838</v>
      </c>
      <c r="AM4" s="9"/>
      <c r="AN4" s="9"/>
      <c r="AO4" s="9"/>
      <c r="AP4" s="19"/>
    </row>
    <row r="5" spans="1:42" ht="17.25" x14ac:dyDescent="0.35">
      <c r="A5" s="15" t="s">
        <v>606</v>
      </c>
      <c r="B5" s="9" t="s">
        <v>607</v>
      </c>
      <c r="C5" s="9" t="s">
        <v>608</v>
      </c>
      <c r="D5" s="9" t="s">
        <v>572</v>
      </c>
      <c r="E5" s="19"/>
      <c r="F5" s="85" t="str">
        <f ca="1">IFERROR(__xludf.DUMMYFUNCTION("textjoin("", "", TRUE, filter('Query Table'!$A$2:$A$180, 'Query Table'!$B$2:$B$180=B6))"),"IHME, PG1, PG2, PG3, PG4, PG5, PG6, PL1, PL2, PL3, PL4, PL5, SPL1, SPL2, MPM")</f>
        <v>IHME, PG1, PG2, PG3, PG4, PG5, PG6, PL1, PL2, PL3, PL4, PL5, SPL1, SPL2, MPM</v>
      </c>
      <c r="G5" s="47">
        <v>15</v>
      </c>
      <c r="H5" s="9">
        <v>2</v>
      </c>
      <c r="I5" s="19" t="s">
        <v>609</v>
      </c>
      <c r="J5" s="15" t="s">
        <v>597</v>
      </c>
      <c r="K5" s="9"/>
      <c r="L5" s="9"/>
      <c r="M5" s="9"/>
      <c r="N5" s="9"/>
      <c r="O5" s="9" t="s">
        <v>577</v>
      </c>
      <c r="P5" s="9"/>
      <c r="Q5" s="9"/>
      <c r="R5" s="9"/>
      <c r="S5" s="9"/>
      <c r="T5" s="19" t="s">
        <v>610</v>
      </c>
      <c r="U5" s="15" t="s">
        <v>61</v>
      </c>
      <c r="V5" s="9" t="s">
        <v>71</v>
      </c>
      <c r="W5" s="9" t="s">
        <v>62</v>
      </c>
      <c r="X5" s="9" t="s">
        <v>62</v>
      </c>
      <c r="Y5" s="9" t="s">
        <v>611</v>
      </c>
      <c r="Z5" s="9">
        <v>120</v>
      </c>
      <c r="AA5" s="9">
        <v>1</v>
      </c>
      <c r="AB5" s="9" t="s">
        <v>612</v>
      </c>
      <c r="AC5" s="9">
        <v>1</v>
      </c>
      <c r="AD5" s="17" t="s">
        <v>613</v>
      </c>
      <c r="AE5" s="9" t="s">
        <v>614</v>
      </c>
      <c r="AF5" s="19" t="s">
        <v>615</v>
      </c>
      <c r="AG5" s="85" t="s">
        <v>821</v>
      </c>
      <c r="AH5" s="10" t="s">
        <v>824</v>
      </c>
      <c r="AI5" s="10">
        <v>120</v>
      </c>
      <c r="AJ5" s="10" t="s">
        <v>80</v>
      </c>
      <c r="AK5" s="19" t="s">
        <v>61</v>
      </c>
      <c r="AL5" s="74" t="s">
        <v>839</v>
      </c>
      <c r="AM5" s="74" t="s">
        <v>840</v>
      </c>
      <c r="AN5" s="74" t="s">
        <v>841</v>
      </c>
      <c r="AO5" s="75" t="s">
        <v>842</v>
      </c>
      <c r="AP5" s="19" t="s">
        <v>843</v>
      </c>
    </row>
    <row r="6" spans="1:42" ht="17.25" x14ac:dyDescent="0.35">
      <c r="A6" s="15" t="s">
        <v>616</v>
      </c>
      <c r="B6" s="9" t="s">
        <v>617</v>
      </c>
      <c r="C6" s="9" t="s">
        <v>618</v>
      </c>
      <c r="D6" s="9" t="s">
        <v>572</v>
      </c>
      <c r="E6" s="19"/>
      <c r="F6" s="85" t="str">
        <f ca="1">IFERROR(__xludf.DUMMYFUNCTION("textjoin("", "", TRUE, filter('Query Table'!$A$2:$A$180, 'Query Table'!$B$2:$B$180=B7))"),"IHME, PG1, PG2, PG3, PG4, PG5, PG6, PL1, PL2, PL3, PL4, PL5, SPL1, SPL2, MPM")</f>
        <v>IHME, PG1, PG2, PG3, PG4, PG5, PG6, PL1, PL2, PL3, PL4, PL5, SPL1, SPL2, MPM</v>
      </c>
      <c r="G6" s="47">
        <v>15</v>
      </c>
      <c r="H6" s="9">
        <v>2</v>
      </c>
      <c r="I6" s="19"/>
      <c r="J6" s="15" t="s">
        <v>619</v>
      </c>
      <c r="K6" s="9" t="s">
        <v>620</v>
      </c>
      <c r="L6" s="9" t="s">
        <v>621</v>
      </c>
      <c r="M6" s="9" t="s">
        <v>622</v>
      </c>
      <c r="N6" s="9" t="s">
        <v>623</v>
      </c>
      <c r="O6" s="9" t="s">
        <v>577</v>
      </c>
      <c r="P6" s="9" t="s">
        <v>577</v>
      </c>
      <c r="Q6" s="9" t="s">
        <v>576</v>
      </c>
      <c r="R6" s="9" t="s">
        <v>576</v>
      </c>
      <c r="S6" s="9" t="s">
        <v>576</v>
      </c>
      <c r="T6" s="19" t="s">
        <v>624</v>
      </c>
      <c r="U6" s="15" t="s">
        <v>61</v>
      </c>
      <c r="V6" s="9" t="s">
        <v>93</v>
      </c>
      <c r="W6" s="9" t="s">
        <v>62</v>
      </c>
      <c r="X6" s="9" t="s">
        <v>62</v>
      </c>
      <c r="Y6" s="9" t="s">
        <v>625</v>
      </c>
      <c r="Z6" s="9">
        <v>50</v>
      </c>
      <c r="AA6" s="9">
        <v>1</v>
      </c>
      <c r="AB6" s="9" t="s">
        <v>626</v>
      </c>
      <c r="AC6" s="9">
        <v>1</v>
      </c>
      <c r="AD6" s="17" t="s">
        <v>626</v>
      </c>
      <c r="AE6" s="9">
        <v>1980</v>
      </c>
      <c r="AF6" s="19" t="s">
        <v>627</v>
      </c>
      <c r="AG6" s="85" t="s">
        <v>821</v>
      </c>
      <c r="AH6" s="10" t="s">
        <v>825</v>
      </c>
      <c r="AI6" s="10">
        <v>50</v>
      </c>
      <c r="AJ6" s="10" t="s">
        <v>80</v>
      </c>
      <c r="AK6" s="19" t="s">
        <v>61</v>
      </c>
      <c r="AL6" s="75" t="s">
        <v>844</v>
      </c>
      <c r="AM6" s="75" t="s">
        <v>845</v>
      </c>
      <c r="AN6" s="9"/>
      <c r="AO6" s="9"/>
      <c r="AP6" s="19"/>
    </row>
    <row r="7" spans="1:42" ht="17.25" x14ac:dyDescent="0.35">
      <c r="A7" s="15" t="s">
        <v>628</v>
      </c>
      <c r="B7" s="9" t="s">
        <v>629</v>
      </c>
      <c r="C7" s="9" t="s">
        <v>595</v>
      </c>
      <c r="D7" s="9" t="s">
        <v>572</v>
      </c>
      <c r="E7" s="19" t="s">
        <v>573</v>
      </c>
      <c r="F7" s="85" t="str">
        <f ca="1">IFERROR(__xludf.DUMMYFUNCTION("textjoin("", "", TRUE, filter('Query Table'!$A$2:$A$180, 'Query Table'!$B$2:$B$180=B10))"),"IHME, PG1, PG2, PG3, PG4, PG5, PG6, PL1, PL2, PL3, PL4, PL5, SPL1, SPL2, MPM")</f>
        <v>IHME, PG1, PG2, PG3, PG4, PG5, PG6, PL1, PL2, PL3, PL4, PL5, SPL1, SPL2, MPM</v>
      </c>
      <c r="G7" s="47">
        <v>15</v>
      </c>
      <c r="H7" s="9">
        <v>2</v>
      </c>
      <c r="I7" s="19" t="s">
        <v>630</v>
      </c>
      <c r="J7" s="15" t="s">
        <v>236</v>
      </c>
      <c r="K7" s="9" t="s">
        <v>631</v>
      </c>
      <c r="L7" s="9" t="s">
        <v>632</v>
      </c>
      <c r="M7" s="9"/>
      <c r="N7" s="9"/>
      <c r="O7" s="9" t="s">
        <v>576</v>
      </c>
      <c r="P7" s="9" t="s">
        <v>576</v>
      </c>
      <c r="Q7" s="9" t="s">
        <v>577</v>
      </c>
      <c r="R7" s="9"/>
      <c r="S7" s="9"/>
      <c r="T7" s="19" t="s">
        <v>633</v>
      </c>
      <c r="U7" s="15" t="s">
        <v>62</v>
      </c>
      <c r="V7" s="9" t="s">
        <v>71</v>
      </c>
      <c r="W7" s="9" t="s">
        <v>62</v>
      </c>
      <c r="X7" s="9" t="s">
        <v>62</v>
      </c>
      <c r="Y7" s="9"/>
      <c r="Z7" s="9">
        <v>9</v>
      </c>
      <c r="AA7" s="9">
        <v>0</v>
      </c>
      <c r="AB7" s="9" t="s">
        <v>634</v>
      </c>
      <c r="AC7" s="9">
        <v>1</v>
      </c>
      <c r="AD7" s="9" t="s">
        <v>635</v>
      </c>
      <c r="AE7" s="9">
        <v>1993</v>
      </c>
      <c r="AF7" s="90" t="s">
        <v>636</v>
      </c>
      <c r="AG7" s="85" t="s">
        <v>821</v>
      </c>
      <c r="AH7" s="10" t="s">
        <v>822</v>
      </c>
      <c r="AI7" s="10">
        <v>9</v>
      </c>
      <c r="AJ7" s="10" t="s">
        <v>78</v>
      </c>
      <c r="AK7" s="19" t="s">
        <v>62</v>
      </c>
      <c r="AL7" s="56" t="s">
        <v>846</v>
      </c>
      <c r="AM7" s="73" t="s">
        <v>847</v>
      </c>
      <c r="AN7" s="73" t="s">
        <v>848</v>
      </c>
      <c r="AO7" s="9"/>
      <c r="AP7" s="19"/>
    </row>
    <row r="8" spans="1:42" ht="17.25" x14ac:dyDescent="0.35">
      <c r="A8" s="15" t="s">
        <v>637</v>
      </c>
      <c r="B8" s="9" t="s">
        <v>638</v>
      </c>
      <c r="C8" s="9" t="s">
        <v>585</v>
      </c>
      <c r="D8" s="9" t="s">
        <v>572</v>
      </c>
      <c r="E8" s="19" t="s">
        <v>573</v>
      </c>
      <c r="F8" s="85" t="str">
        <f ca="1">IFERROR(__xludf.DUMMYFUNCTION("textjoin("", "", TRUE, filter('Query Table'!$A$2:$A$180, 'Query Table'!$B$2:$B$180=B11))"),"IHME, PG1, PG2, PG3, PG4, PG5, PG6, PL1, PL2, PL3, PL4, PL5, SPL1, SPL2, MPM")</f>
        <v>IHME, PG1, PG2, PG3, PG4, PG5, PG6, PL1, PL2, PL3, PL4, PL5, SPL1, SPL2, MPM</v>
      </c>
      <c r="G8" s="47">
        <v>15</v>
      </c>
      <c r="H8" s="9">
        <v>2</v>
      </c>
      <c r="I8" s="19" t="s">
        <v>586</v>
      </c>
      <c r="J8" s="15" t="s">
        <v>587</v>
      </c>
      <c r="K8" s="9" t="s">
        <v>588</v>
      </c>
      <c r="L8" s="9"/>
      <c r="M8" s="9"/>
      <c r="N8" s="9"/>
      <c r="O8" s="9" t="s">
        <v>577</v>
      </c>
      <c r="P8" s="9" t="s">
        <v>576</v>
      </c>
      <c r="Q8" s="9"/>
      <c r="R8" s="9"/>
      <c r="S8" s="9"/>
      <c r="T8" s="19" t="s">
        <v>639</v>
      </c>
      <c r="U8" s="15" t="s">
        <v>61</v>
      </c>
      <c r="V8" s="9" t="s">
        <v>71</v>
      </c>
      <c r="W8" s="9" t="s">
        <v>62</v>
      </c>
      <c r="X8" s="9" t="s">
        <v>62</v>
      </c>
      <c r="Y8" s="9" t="s">
        <v>640</v>
      </c>
      <c r="Z8" s="9">
        <v>60</v>
      </c>
      <c r="AA8" s="9">
        <v>1</v>
      </c>
      <c r="AB8" s="9" t="s">
        <v>641</v>
      </c>
      <c r="AC8" s="9">
        <v>1</v>
      </c>
      <c r="AD8" s="17" t="s">
        <v>642</v>
      </c>
      <c r="AE8" s="9" t="s">
        <v>643</v>
      </c>
      <c r="AF8" s="19" t="s">
        <v>592</v>
      </c>
      <c r="AG8" s="85" t="s">
        <v>821</v>
      </c>
      <c r="AH8" s="10" t="s">
        <v>823</v>
      </c>
      <c r="AI8" s="10">
        <v>60</v>
      </c>
      <c r="AJ8" s="10" t="s">
        <v>80</v>
      </c>
      <c r="AK8" s="19" t="s">
        <v>61</v>
      </c>
      <c r="AL8" s="77" t="s">
        <v>849</v>
      </c>
      <c r="AM8" s="77" t="s">
        <v>850</v>
      </c>
      <c r="AN8" s="74" t="s">
        <v>851</v>
      </c>
      <c r="AO8" s="75" t="s">
        <v>852</v>
      </c>
      <c r="AP8" s="19" t="s">
        <v>853</v>
      </c>
    </row>
    <row r="9" spans="1:42" ht="17.25" x14ac:dyDescent="0.35">
      <c r="A9" s="15" t="s">
        <v>644</v>
      </c>
      <c r="B9" s="9" t="s">
        <v>645</v>
      </c>
      <c r="C9" s="9" t="s">
        <v>646</v>
      </c>
      <c r="D9" s="9" t="s">
        <v>572</v>
      </c>
      <c r="E9" s="19" t="s">
        <v>573</v>
      </c>
      <c r="F9" s="85" t="str">
        <f ca="1">IFERROR(__xludf.DUMMYFUNCTION("textjoin("", "", TRUE, filter('Query Table'!$A$2:$A$180, 'Query Table'!$B$2:$B$180=B12))"),"PG1, PG2, PG3, PG4, PG5, PG6, PL1, PL2, PL3, PL4, PL5, SPL1, SPL2, MPM")</f>
        <v>PG1, PG2, PG3, PG4, PG5, PG6, PL1, PL2, PL3, PL4, PL5, SPL1, SPL2, MPM</v>
      </c>
      <c r="G9" s="47">
        <v>14</v>
      </c>
      <c r="H9" s="9">
        <v>1</v>
      </c>
      <c r="I9" s="19" t="s">
        <v>647</v>
      </c>
      <c r="J9" s="15" t="s">
        <v>236</v>
      </c>
      <c r="K9" s="9" t="s">
        <v>648</v>
      </c>
      <c r="L9" s="9" t="s">
        <v>649</v>
      </c>
      <c r="M9" s="9" t="s">
        <v>575</v>
      </c>
      <c r="N9" s="9"/>
      <c r="O9" s="9" t="s">
        <v>576</v>
      </c>
      <c r="P9" s="9" t="s">
        <v>576</v>
      </c>
      <c r="Q9" s="9" t="s">
        <v>576</v>
      </c>
      <c r="R9" s="9" t="s">
        <v>577</v>
      </c>
      <c r="S9" s="9"/>
      <c r="T9" s="19" t="s">
        <v>650</v>
      </c>
      <c r="U9" s="15" t="s">
        <v>651</v>
      </c>
      <c r="V9" s="9" t="s">
        <v>599</v>
      </c>
      <c r="W9" s="9" t="s">
        <v>62</v>
      </c>
      <c r="X9" s="9" t="s">
        <v>62</v>
      </c>
      <c r="Y9" s="9"/>
      <c r="Z9" s="9" t="s">
        <v>601</v>
      </c>
      <c r="AA9" s="9">
        <v>1</v>
      </c>
      <c r="AB9" s="9" t="s">
        <v>652</v>
      </c>
      <c r="AC9" s="9">
        <v>0</v>
      </c>
      <c r="AD9" s="9" t="s">
        <v>653</v>
      </c>
      <c r="AE9" s="9" t="s">
        <v>654</v>
      </c>
      <c r="AF9" s="19" t="s">
        <v>655</v>
      </c>
      <c r="AG9" s="85" t="s">
        <v>821</v>
      </c>
      <c r="AH9" s="76" t="s">
        <v>826</v>
      </c>
      <c r="AI9" s="10" t="s">
        <v>601</v>
      </c>
      <c r="AJ9" s="76" t="s">
        <v>78</v>
      </c>
      <c r="AK9" s="19" t="s">
        <v>827</v>
      </c>
      <c r="AL9" s="74" t="s">
        <v>854</v>
      </c>
      <c r="AM9" s="78" t="s">
        <v>855</v>
      </c>
      <c r="AN9" s="73" t="s">
        <v>856</v>
      </c>
      <c r="AO9" s="9"/>
      <c r="AP9" s="97" t="s">
        <v>857</v>
      </c>
    </row>
    <row r="10" spans="1:42" ht="17.25" x14ac:dyDescent="0.35">
      <c r="A10" s="15" t="s">
        <v>656</v>
      </c>
      <c r="B10" s="9" t="s">
        <v>657</v>
      </c>
      <c r="C10" s="9" t="s">
        <v>595</v>
      </c>
      <c r="D10" s="9" t="s">
        <v>658</v>
      </c>
      <c r="E10" s="19"/>
      <c r="F10" s="85" t="str">
        <f ca="1">IFERROR(__xludf.DUMMYFUNCTION("textjoin("", "", TRUE, filter('Query Table'!$A$2:$A$180, 'Query Table'!$B$2:$B$180=B13))"),"PG1, PG2, PG3, PG4, PG5, PG6, PL1, PL2, PL3, PL4, PL5, SPL1, SPL2, MPM")</f>
        <v>PG1, PG2, PG3, PG4, PG5, PG6, PL1, PL2, PL3, PL4, PL5, SPL1, SPL2, MPM</v>
      </c>
      <c r="G10" s="47">
        <v>14</v>
      </c>
      <c r="H10" s="9">
        <v>1</v>
      </c>
      <c r="I10" s="19"/>
      <c r="J10" s="15" t="s">
        <v>597</v>
      </c>
      <c r="K10" s="9"/>
      <c r="L10" s="9"/>
      <c r="M10" s="9"/>
      <c r="N10" s="9"/>
      <c r="O10" s="9" t="s">
        <v>577</v>
      </c>
      <c r="P10" s="9"/>
      <c r="Q10" s="9"/>
      <c r="R10" s="9"/>
      <c r="S10" s="9"/>
      <c r="T10" s="19"/>
      <c r="U10" s="15" t="s">
        <v>61</v>
      </c>
      <c r="V10" s="9" t="s">
        <v>71</v>
      </c>
      <c r="W10" s="9" t="s">
        <v>61</v>
      </c>
      <c r="X10" s="9" t="s">
        <v>61</v>
      </c>
      <c r="Y10" s="9" t="s">
        <v>659</v>
      </c>
      <c r="Z10" s="9">
        <v>200</v>
      </c>
      <c r="AA10" s="9">
        <v>1</v>
      </c>
      <c r="AB10" s="9" t="s">
        <v>660</v>
      </c>
      <c r="AC10" s="9">
        <v>1</v>
      </c>
      <c r="AD10" s="17" t="s">
        <v>661</v>
      </c>
      <c r="AE10" s="9">
        <v>2011</v>
      </c>
      <c r="AF10" s="19" t="s">
        <v>662</v>
      </c>
      <c r="AG10" s="85" t="s">
        <v>828</v>
      </c>
      <c r="AH10" s="10" t="s">
        <v>752</v>
      </c>
      <c r="AI10" s="10">
        <v>200</v>
      </c>
      <c r="AJ10" s="10" t="s">
        <v>79</v>
      </c>
      <c r="AK10" s="19" t="s">
        <v>61</v>
      </c>
      <c r="AL10" s="75" t="s">
        <v>858</v>
      </c>
      <c r="AM10" s="73" t="s">
        <v>859</v>
      </c>
      <c r="AN10" s="9"/>
      <c r="AO10" s="9"/>
      <c r="AP10" s="19"/>
    </row>
    <row r="11" spans="1:42" ht="17.25" x14ac:dyDescent="0.35">
      <c r="A11" s="15" t="s">
        <v>663</v>
      </c>
      <c r="B11" s="9" t="s">
        <v>664</v>
      </c>
      <c r="C11" s="9" t="s">
        <v>665</v>
      </c>
      <c r="D11" s="9" t="s">
        <v>572</v>
      </c>
      <c r="E11" s="19" t="s">
        <v>573</v>
      </c>
      <c r="F11" s="85" t="str">
        <f ca="1">IFERROR(__xludf.DUMMYFUNCTION("textjoin("", "", TRUE, filter('Query Table'!$A$2:$A$180, 'Query Table'!$B$2:$B$180=B14))"),"AMPI, FB, GHI, IWI, ML, MPI1, MPI2, MPI3, MPI4, NU, PU")</f>
        <v>AMPI, FB, GHI, IWI, ML, MPI1, MPI2, MPI3, MPI4, NU, PU</v>
      </c>
      <c r="G11" s="47">
        <v>11</v>
      </c>
      <c r="H11" s="9">
        <v>7</v>
      </c>
      <c r="I11" s="19"/>
      <c r="J11" s="15" t="s">
        <v>666</v>
      </c>
      <c r="K11" s="9" t="s">
        <v>631</v>
      </c>
      <c r="L11" s="9" t="s">
        <v>667</v>
      </c>
      <c r="M11" s="9" t="s">
        <v>236</v>
      </c>
      <c r="N11" s="9" t="s">
        <v>597</v>
      </c>
      <c r="O11" s="9" t="s">
        <v>577</v>
      </c>
      <c r="P11" s="9" t="s">
        <v>576</v>
      </c>
      <c r="Q11" s="9" t="s">
        <v>576</v>
      </c>
      <c r="R11" s="9" t="s">
        <v>576</v>
      </c>
      <c r="S11" s="9" t="s">
        <v>577</v>
      </c>
      <c r="T11" s="20" t="s">
        <v>668</v>
      </c>
      <c r="U11" s="15" t="s">
        <v>62</v>
      </c>
      <c r="V11" s="9" t="s">
        <v>93</v>
      </c>
      <c r="W11" s="9" t="s">
        <v>62</v>
      </c>
      <c r="X11" s="9" t="s">
        <v>62</v>
      </c>
      <c r="Y11" s="9" t="s">
        <v>669</v>
      </c>
      <c r="Z11" s="9">
        <v>92</v>
      </c>
      <c r="AA11" s="9">
        <v>1</v>
      </c>
      <c r="AB11" s="9" t="s">
        <v>670</v>
      </c>
      <c r="AC11" s="9">
        <v>1</v>
      </c>
      <c r="AD11" s="9" t="s">
        <v>671</v>
      </c>
      <c r="AE11" s="9">
        <v>1984</v>
      </c>
      <c r="AF11" s="19" t="s">
        <v>672</v>
      </c>
      <c r="AG11" s="85" t="s">
        <v>821</v>
      </c>
      <c r="AH11" s="10" t="s">
        <v>829</v>
      </c>
      <c r="AI11" s="10">
        <v>92</v>
      </c>
      <c r="AJ11" s="10" t="s">
        <v>80</v>
      </c>
      <c r="AK11" s="19" t="s">
        <v>62</v>
      </c>
      <c r="AL11" s="73" t="s">
        <v>860</v>
      </c>
      <c r="AM11" s="9"/>
      <c r="AN11" s="9"/>
      <c r="AO11" s="9"/>
      <c r="AP11" s="19"/>
    </row>
    <row r="12" spans="1:42" ht="17.25" x14ac:dyDescent="0.35">
      <c r="A12" s="15" t="s">
        <v>673</v>
      </c>
      <c r="B12" s="9" t="s">
        <v>674</v>
      </c>
      <c r="C12" s="9" t="s">
        <v>571</v>
      </c>
      <c r="D12" s="9" t="s">
        <v>572</v>
      </c>
      <c r="E12" s="19" t="s">
        <v>573</v>
      </c>
      <c r="F12" s="85" t="str">
        <f ca="1">IFERROR(__xludf.DUMMYFUNCTION("textjoin("", "", TRUE, filter('Query Table'!$A$2:$A$180, 'Query Table'!$B$2:$B$180=B15))"),"AMPI, GHI, IWI, MPI1, MPI2, MPI3, MPI4")</f>
        <v>AMPI, GHI, IWI, MPI1, MPI2, MPI3, MPI4</v>
      </c>
      <c r="G12" s="47">
        <v>7</v>
      </c>
      <c r="H12" s="9">
        <v>4</v>
      </c>
      <c r="I12" s="19"/>
      <c r="J12" s="15" t="s">
        <v>631</v>
      </c>
      <c r="K12" s="9" t="s">
        <v>667</v>
      </c>
      <c r="L12" s="9" t="s">
        <v>632</v>
      </c>
      <c r="M12" s="9" t="s">
        <v>675</v>
      </c>
      <c r="N12" s="9"/>
      <c r="O12" s="9" t="s">
        <v>576</v>
      </c>
      <c r="P12" s="9" t="s">
        <v>576</v>
      </c>
      <c r="Q12" s="9" t="s">
        <v>577</v>
      </c>
      <c r="R12" s="9" t="s">
        <v>577</v>
      </c>
      <c r="S12" s="9"/>
      <c r="T12" s="20" t="s">
        <v>676</v>
      </c>
      <c r="U12" s="15" t="s">
        <v>62</v>
      </c>
      <c r="V12" s="9" t="s">
        <v>93</v>
      </c>
      <c r="W12" s="9" t="s">
        <v>62</v>
      </c>
      <c r="X12" s="9" t="s">
        <v>62</v>
      </c>
      <c r="Y12" s="9" t="s">
        <v>677</v>
      </c>
      <c r="Z12" s="9">
        <v>118</v>
      </c>
      <c r="AA12" s="9">
        <v>1</v>
      </c>
      <c r="AB12" s="9" t="s">
        <v>678</v>
      </c>
      <c r="AC12" s="9">
        <v>1</v>
      </c>
      <c r="AD12" s="9" t="s">
        <v>679</v>
      </c>
      <c r="AE12" s="9">
        <v>1995</v>
      </c>
      <c r="AF12" s="90" t="s">
        <v>680</v>
      </c>
      <c r="AG12" s="85" t="s">
        <v>821</v>
      </c>
      <c r="AH12" s="10" t="s">
        <v>823</v>
      </c>
      <c r="AI12" s="10">
        <v>118</v>
      </c>
      <c r="AJ12" s="10" t="s">
        <v>80</v>
      </c>
      <c r="AK12" s="19" t="s">
        <v>62</v>
      </c>
      <c r="AL12" s="75" t="s">
        <v>861</v>
      </c>
      <c r="AM12" s="75" t="s">
        <v>862</v>
      </c>
      <c r="AN12" s="9"/>
      <c r="AO12" s="9"/>
      <c r="AP12" s="19"/>
    </row>
    <row r="13" spans="1:42" ht="17.25" x14ac:dyDescent="0.35">
      <c r="A13" s="15" t="s">
        <v>681</v>
      </c>
      <c r="B13" s="9" t="s">
        <v>682</v>
      </c>
      <c r="C13" s="9" t="s">
        <v>683</v>
      </c>
      <c r="D13" s="9" t="s">
        <v>684</v>
      </c>
      <c r="E13" s="19" t="s">
        <v>573</v>
      </c>
      <c r="F13" s="85" t="str">
        <f ca="1">IFERROR(__xludf.DUMMYFUNCTION("textjoin("", "", TRUE, filter('Query Table'!$A$2:$A$180, 'Query Table'!$B$2:$B$180=B16))"),"NS, PMS, PSFI, PU")</f>
        <v>NS, PMS, PSFI, PU</v>
      </c>
      <c r="G13" s="47">
        <v>4</v>
      </c>
      <c r="H13" s="9">
        <v>1</v>
      </c>
      <c r="I13" s="19" t="s">
        <v>685</v>
      </c>
      <c r="J13" s="15" t="s">
        <v>597</v>
      </c>
      <c r="K13" s="9" t="s">
        <v>686</v>
      </c>
      <c r="L13" s="9" t="s">
        <v>687</v>
      </c>
      <c r="M13" s="9" t="s">
        <v>688</v>
      </c>
      <c r="N13" s="9"/>
      <c r="O13" s="9" t="s">
        <v>577</v>
      </c>
      <c r="P13" s="9" t="s">
        <v>577</v>
      </c>
      <c r="Q13" s="9" t="s">
        <v>577</v>
      </c>
      <c r="R13" s="9" t="s">
        <v>577</v>
      </c>
      <c r="S13" s="9"/>
      <c r="T13" s="19"/>
      <c r="U13" s="15" t="s">
        <v>61</v>
      </c>
      <c r="V13" s="9" t="s">
        <v>599</v>
      </c>
      <c r="W13" s="9" t="s">
        <v>62</v>
      </c>
      <c r="X13" s="9" t="s">
        <v>61</v>
      </c>
      <c r="Y13" s="9"/>
      <c r="Z13" s="9">
        <v>150</v>
      </c>
      <c r="AA13" s="9">
        <v>1</v>
      </c>
      <c r="AB13" s="9" t="s">
        <v>689</v>
      </c>
      <c r="AC13" s="9">
        <v>1</v>
      </c>
      <c r="AD13" s="17" t="s">
        <v>690</v>
      </c>
      <c r="AE13" s="9">
        <v>2005</v>
      </c>
      <c r="AF13" s="19" t="s">
        <v>691</v>
      </c>
      <c r="AG13" s="85" t="s">
        <v>821</v>
      </c>
      <c r="AH13" s="10" t="s">
        <v>830</v>
      </c>
      <c r="AI13" s="10">
        <v>150</v>
      </c>
      <c r="AJ13" s="10" t="s">
        <v>78</v>
      </c>
      <c r="AK13" s="19" t="s">
        <v>61</v>
      </c>
      <c r="AL13" s="75" t="s">
        <v>863</v>
      </c>
      <c r="AM13" s="9"/>
      <c r="AN13" s="9"/>
      <c r="AO13" s="9"/>
      <c r="AP13" s="19"/>
    </row>
    <row r="14" spans="1:42" ht="17.25" x14ac:dyDescent="0.35">
      <c r="A14" s="15" t="s">
        <v>692</v>
      </c>
      <c r="B14" s="9" t="s">
        <v>693</v>
      </c>
      <c r="C14" s="9" t="s">
        <v>694</v>
      </c>
      <c r="D14" s="9" t="s">
        <v>572</v>
      </c>
      <c r="E14" s="19" t="s">
        <v>695</v>
      </c>
      <c r="F14" s="85" t="str">
        <f ca="1">IFERROR(__xludf.DUMMYFUNCTION("textjoin("", "", TRUE, filter('Query Table'!$A$2:$A$180, 'Query Table'!$B$2:$B$180=B17))"),"GFSI, IMD, SSS")</f>
        <v>GFSI, IMD, SSS</v>
      </c>
      <c r="G14" s="47">
        <v>3</v>
      </c>
      <c r="H14" s="9">
        <v>3</v>
      </c>
      <c r="I14" s="19" t="s">
        <v>696</v>
      </c>
      <c r="J14" s="15" t="s">
        <v>597</v>
      </c>
      <c r="K14" s="9" t="s">
        <v>697</v>
      </c>
      <c r="L14" s="9"/>
      <c r="M14" s="9"/>
      <c r="N14" s="9"/>
      <c r="O14" s="9" t="s">
        <v>577</v>
      </c>
      <c r="P14" s="9" t="s">
        <v>576</v>
      </c>
      <c r="Q14" s="9"/>
      <c r="R14" s="9"/>
      <c r="S14" s="9"/>
      <c r="T14" s="19" t="s">
        <v>698</v>
      </c>
      <c r="U14" s="15" t="s">
        <v>699</v>
      </c>
      <c r="V14" s="9" t="s">
        <v>599</v>
      </c>
      <c r="W14" s="9" t="s">
        <v>62</v>
      </c>
      <c r="X14" s="9" t="s">
        <v>62</v>
      </c>
      <c r="Y14" s="9" t="s">
        <v>700</v>
      </c>
      <c r="Z14" s="9" t="s">
        <v>601</v>
      </c>
      <c r="AA14" s="9">
        <v>1</v>
      </c>
      <c r="AB14" s="9" t="s">
        <v>701</v>
      </c>
      <c r="AC14" s="9">
        <v>1</v>
      </c>
      <c r="AD14" s="9" t="s">
        <v>702</v>
      </c>
      <c r="AE14" s="9"/>
      <c r="AF14" s="19" t="s">
        <v>703</v>
      </c>
      <c r="AG14" s="85" t="s">
        <v>821</v>
      </c>
      <c r="AH14" s="10" t="s">
        <v>831</v>
      </c>
      <c r="AI14" s="10" t="s">
        <v>601</v>
      </c>
      <c r="AJ14" s="10" t="s">
        <v>80</v>
      </c>
      <c r="AK14" s="19" t="s">
        <v>827</v>
      </c>
      <c r="AL14" s="75" t="s">
        <v>864</v>
      </c>
      <c r="AM14" s="75" t="s">
        <v>865</v>
      </c>
      <c r="AN14" s="75" t="s">
        <v>866</v>
      </c>
      <c r="AO14" s="9"/>
      <c r="AP14" s="19"/>
    </row>
    <row r="15" spans="1:42" ht="17.25" x14ac:dyDescent="0.35">
      <c r="A15" s="15" t="s">
        <v>704</v>
      </c>
      <c r="B15" s="9" t="s">
        <v>705</v>
      </c>
      <c r="C15" s="9" t="s">
        <v>451</v>
      </c>
      <c r="D15" s="9" t="s">
        <v>706</v>
      </c>
      <c r="E15" s="19"/>
      <c r="F15" s="85" t="str">
        <f ca="1">IFERROR(__xludf.DUMMYFUNCTION("textjoin("", "", TRUE, filter('Query Table'!$A$2:$A$180, 'Query Table'!$B$2:$B$180=B18))"),"GFSI, NU, PU")</f>
        <v>GFSI, NU, PU</v>
      </c>
      <c r="G15" s="47">
        <v>3</v>
      </c>
      <c r="H15" s="9">
        <v>2</v>
      </c>
      <c r="I15" s="19"/>
      <c r="J15" s="15" t="s">
        <v>451</v>
      </c>
      <c r="K15" s="9"/>
      <c r="L15" s="9"/>
      <c r="M15" s="9"/>
      <c r="N15" s="9"/>
      <c r="O15" s="9" t="s">
        <v>576</v>
      </c>
      <c r="P15" s="9"/>
      <c r="Q15" s="9"/>
      <c r="R15" s="9"/>
      <c r="S15" s="9"/>
      <c r="T15" s="19" t="s">
        <v>707</v>
      </c>
      <c r="U15" s="15" t="s">
        <v>62</v>
      </c>
      <c r="V15" s="9" t="s">
        <v>71</v>
      </c>
      <c r="W15" s="9" t="s">
        <v>61</v>
      </c>
      <c r="X15" s="9" t="s">
        <v>61</v>
      </c>
      <c r="Y15" s="9"/>
      <c r="Z15" s="9">
        <v>179</v>
      </c>
      <c r="AA15" s="9">
        <v>0</v>
      </c>
      <c r="AB15" s="9" t="s">
        <v>708</v>
      </c>
      <c r="AC15" s="9">
        <v>0</v>
      </c>
      <c r="AD15" s="9" t="s">
        <v>709</v>
      </c>
      <c r="AE15" s="9">
        <v>2010</v>
      </c>
      <c r="AF15" s="19" t="s">
        <v>710</v>
      </c>
      <c r="AG15" s="85" t="s">
        <v>832</v>
      </c>
      <c r="AH15" s="10" t="s">
        <v>752</v>
      </c>
      <c r="AI15" s="10">
        <v>179</v>
      </c>
      <c r="AJ15" s="10" t="s">
        <v>79</v>
      </c>
      <c r="AK15" s="19" t="s">
        <v>62</v>
      </c>
      <c r="AL15" s="75" t="s">
        <v>867</v>
      </c>
      <c r="AM15" s="75" t="s">
        <v>868</v>
      </c>
      <c r="AN15" s="9"/>
      <c r="AO15" s="9"/>
      <c r="AP15" s="19"/>
    </row>
    <row r="16" spans="1:42" ht="17.25" x14ac:dyDescent="0.35">
      <c r="A16" s="15" t="s">
        <v>159</v>
      </c>
      <c r="B16" s="9" t="s">
        <v>711</v>
      </c>
      <c r="C16" s="9" t="s">
        <v>712</v>
      </c>
      <c r="D16" s="9" t="s">
        <v>572</v>
      </c>
      <c r="E16" s="19" t="s">
        <v>573</v>
      </c>
      <c r="F16" s="85" t="str">
        <f ca="1">IFERROR(__xludf.DUMMYFUNCTION("textjoin("", "", TRUE, filter('Query Table'!$A$2:$A$180, 'Query Table'!$B$2:$B$180=B19))"),"IWI, LPI")</f>
        <v>IWI, LPI</v>
      </c>
      <c r="G16" s="47">
        <v>2</v>
      </c>
      <c r="H16" s="9">
        <v>2</v>
      </c>
      <c r="I16" s="19" t="s">
        <v>713</v>
      </c>
      <c r="J16" s="15" t="s">
        <v>236</v>
      </c>
      <c r="K16" s="9" t="s">
        <v>714</v>
      </c>
      <c r="L16" s="9" t="s">
        <v>715</v>
      </c>
      <c r="M16" s="9" t="s">
        <v>716</v>
      </c>
      <c r="N16" s="9" t="s">
        <v>717</v>
      </c>
      <c r="O16" s="9" t="s">
        <v>576</v>
      </c>
      <c r="P16" s="9" t="s">
        <v>576</v>
      </c>
      <c r="Q16" s="9" t="s">
        <v>576</v>
      </c>
      <c r="R16" s="9" t="s">
        <v>576</v>
      </c>
      <c r="S16" s="9" t="s">
        <v>718</v>
      </c>
      <c r="T16" s="19" t="s">
        <v>719</v>
      </c>
      <c r="U16" s="15" t="s">
        <v>62</v>
      </c>
      <c r="V16" s="9" t="s">
        <v>93</v>
      </c>
      <c r="W16" s="9" t="s">
        <v>61</v>
      </c>
      <c r="X16" s="9" t="s">
        <v>61</v>
      </c>
      <c r="Y16" s="9" t="s">
        <v>720</v>
      </c>
      <c r="Z16" s="9">
        <v>38</v>
      </c>
      <c r="AA16" s="9">
        <v>1</v>
      </c>
      <c r="AB16" s="9" t="s">
        <v>721</v>
      </c>
      <c r="AC16" s="9">
        <v>1</v>
      </c>
      <c r="AD16" s="9" t="s">
        <v>721</v>
      </c>
      <c r="AE16" s="9">
        <v>1999</v>
      </c>
      <c r="AF16" s="19" t="s">
        <v>722</v>
      </c>
      <c r="AG16" s="85" t="s">
        <v>821</v>
      </c>
      <c r="AH16" s="10" t="s">
        <v>833</v>
      </c>
      <c r="AI16" s="10">
        <v>38</v>
      </c>
      <c r="AJ16" s="10" t="s">
        <v>78</v>
      </c>
      <c r="AK16" s="19" t="s">
        <v>62</v>
      </c>
      <c r="AL16" s="75" t="s">
        <v>869</v>
      </c>
      <c r="AM16" s="9"/>
      <c r="AN16" s="9"/>
      <c r="AO16" s="9"/>
      <c r="AP16" s="19" t="s">
        <v>870</v>
      </c>
    </row>
    <row r="17" spans="1:42" ht="17.25" x14ac:dyDescent="0.35">
      <c r="A17" s="15" t="s">
        <v>723</v>
      </c>
      <c r="B17" s="9" t="s">
        <v>724</v>
      </c>
      <c r="C17" s="9" t="s">
        <v>595</v>
      </c>
      <c r="D17" s="9" t="s">
        <v>572</v>
      </c>
      <c r="E17" s="19"/>
      <c r="F17" s="85" t="str">
        <f ca="1">IFERROR(__xludf.DUMMYFUNCTION("textjoin("", "", TRUE, filter('Query Table'!$A$2:$A$180, 'Query Table'!$B$2:$B$180=B20))"),"AMPI, IWI")</f>
        <v>AMPI, IWI</v>
      </c>
      <c r="G17" s="47">
        <v>2</v>
      </c>
      <c r="H17" s="9">
        <v>2</v>
      </c>
      <c r="I17" s="19" t="s">
        <v>725</v>
      </c>
      <c r="J17" s="15" t="s">
        <v>726</v>
      </c>
      <c r="K17" s="9" t="s">
        <v>727</v>
      </c>
      <c r="L17" s="9" t="s">
        <v>667</v>
      </c>
      <c r="M17" s="9" t="s">
        <v>728</v>
      </c>
      <c r="N17" s="9" t="s">
        <v>729</v>
      </c>
      <c r="O17" s="9" t="s">
        <v>576</v>
      </c>
      <c r="P17" s="9" t="s">
        <v>576</v>
      </c>
      <c r="Q17" s="9" t="s">
        <v>576</v>
      </c>
      <c r="R17" s="9" t="s">
        <v>576</v>
      </c>
      <c r="S17" s="9" t="s">
        <v>576</v>
      </c>
      <c r="T17" s="19" t="s">
        <v>730</v>
      </c>
      <c r="U17" s="15" t="s">
        <v>62</v>
      </c>
      <c r="V17" s="9" t="s">
        <v>71</v>
      </c>
      <c r="W17" s="9" t="s">
        <v>62</v>
      </c>
      <c r="X17" s="9" t="s">
        <v>62</v>
      </c>
      <c r="Y17" s="9"/>
      <c r="Z17" s="9">
        <v>10</v>
      </c>
      <c r="AA17" s="9">
        <v>1</v>
      </c>
      <c r="AB17" s="9" t="s">
        <v>731</v>
      </c>
      <c r="AC17" s="9">
        <v>1</v>
      </c>
      <c r="AD17" s="9" t="s">
        <v>732</v>
      </c>
      <c r="AE17" s="9">
        <v>1998</v>
      </c>
      <c r="AF17" s="19" t="s">
        <v>672</v>
      </c>
      <c r="AG17" s="85" t="s">
        <v>821</v>
      </c>
      <c r="AH17" s="10" t="s">
        <v>829</v>
      </c>
      <c r="AI17" s="10">
        <v>10</v>
      </c>
      <c r="AJ17" s="10" t="s">
        <v>78</v>
      </c>
      <c r="AK17" s="19" t="s">
        <v>62</v>
      </c>
      <c r="AL17" s="73" t="s">
        <v>871</v>
      </c>
      <c r="AM17" s="75" t="s">
        <v>872</v>
      </c>
      <c r="AN17" s="75" t="s">
        <v>873</v>
      </c>
      <c r="AO17" s="75" t="s">
        <v>874</v>
      </c>
      <c r="AP17" s="16" t="s">
        <v>875</v>
      </c>
    </row>
    <row r="18" spans="1:42" ht="17.25" x14ac:dyDescent="0.35">
      <c r="A18" s="15" t="s">
        <v>733</v>
      </c>
      <c r="B18" s="9" t="s">
        <v>734</v>
      </c>
      <c r="C18" s="9" t="s">
        <v>735</v>
      </c>
      <c r="D18" s="9" t="s">
        <v>572</v>
      </c>
      <c r="E18" s="19" t="s">
        <v>736</v>
      </c>
      <c r="F18" s="85" t="str">
        <f ca="1">IFERROR(__xludf.DUMMYFUNCTION("textjoin("", "", TRUE, filter('Query Table'!$A$2:$A$180, 'Query Table'!$B$2:$B$180=B21))"),"IWI")</f>
        <v>IWI</v>
      </c>
      <c r="G18" s="47">
        <v>1</v>
      </c>
      <c r="H18" s="9">
        <v>1</v>
      </c>
      <c r="I18" s="19"/>
      <c r="J18" s="15" t="s">
        <v>714</v>
      </c>
      <c r="K18" s="9" t="s">
        <v>737</v>
      </c>
      <c r="L18" s="9" t="s">
        <v>738</v>
      </c>
      <c r="M18" s="9" t="s">
        <v>739</v>
      </c>
      <c r="N18" s="9"/>
      <c r="O18" s="9" t="s">
        <v>576</v>
      </c>
      <c r="P18" s="9" t="s">
        <v>740</v>
      </c>
      <c r="Q18" s="9" t="s">
        <v>718</v>
      </c>
      <c r="R18" s="9" t="s">
        <v>576</v>
      </c>
      <c r="S18" s="9"/>
      <c r="T18" s="19" t="s">
        <v>741</v>
      </c>
      <c r="U18" s="15" t="s">
        <v>62</v>
      </c>
      <c r="V18" s="9" t="s">
        <v>71</v>
      </c>
      <c r="W18" s="9" t="s">
        <v>62</v>
      </c>
      <c r="X18" s="9" t="s">
        <v>62</v>
      </c>
      <c r="Y18" s="9" t="s">
        <v>742</v>
      </c>
      <c r="Z18" s="9">
        <v>34</v>
      </c>
      <c r="AA18" s="9">
        <v>1</v>
      </c>
      <c r="AB18" s="9" t="s">
        <v>743</v>
      </c>
      <c r="AC18" s="9">
        <v>1</v>
      </c>
      <c r="AD18" s="9" t="s">
        <v>743</v>
      </c>
      <c r="AE18" s="9">
        <v>2004</v>
      </c>
      <c r="AF18" s="19" t="s">
        <v>744</v>
      </c>
      <c r="AG18" s="85" t="s">
        <v>821</v>
      </c>
      <c r="AH18" s="10" t="s">
        <v>834</v>
      </c>
      <c r="AI18" s="10">
        <v>34</v>
      </c>
      <c r="AJ18" s="10" t="s">
        <v>80</v>
      </c>
      <c r="AK18" s="19" t="s">
        <v>62</v>
      </c>
      <c r="AL18" s="75" t="s">
        <v>876</v>
      </c>
      <c r="AM18" s="9"/>
      <c r="AN18" s="9"/>
      <c r="AO18" s="9"/>
      <c r="AP18" s="19"/>
    </row>
    <row r="19" spans="1:42" ht="17.25" x14ac:dyDescent="0.35">
      <c r="A19" s="15" t="s">
        <v>745</v>
      </c>
      <c r="B19" s="9" t="s">
        <v>746</v>
      </c>
      <c r="C19" s="9" t="s">
        <v>451</v>
      </c>
      <c r="D19" s="9" t="s">
        <v>747</v>
      </c>
      <c r="E19" s="19" t="s">
        <v>748</v>
      </c>
      <c r="F19" s="85" t="str">
        <f ca="1">IFERROR(__xludf.DUMMYFUNCTION("textjoin("", "", TRUE, filter('Query Table'!$A$2:$A$180, 'Query Table'!$B$2:$B$180=B22))"),"GFSI")</f>
        <v>GFSI</v>
      </c>
      <c r="G19" s="47">
        <v>1</v>
      </c>
      <c r="H19" s="9">
        <v>1</v>
      </c>
      <c r="I19" s="19" t="s">
        <v>749</v>
      </c>
      <c r="J19" s="15" t="s">
        <v>451</v>
      </c>
      <c r="K19" s="9"/>
      <c r="L19" s="9"/>
      <c r="M19" s="9"/>
      <c r="N19" s="9"/>
      <c r="O19" s="9" t="s">
        <v>576</v>
      </c>
      <c r="P19" s="9"/>
      <c r="Q19" s="9"/>
      <c r="R19" s="9"/>
      <c r="S19" s="9"/>
      <c r="T19" s="19" t="s">
        <v>451</v>
      </c>
      <c r="U19" s="15" t="s">
        <v>61</v>
      </c>
      <c r="V19" s="9" t="s">
        <v>71</v>
      </c>
      <c r="W19" s="9" t="s">
        <v>61</v>
      </c>
      <c r="X19" s="9" t="s">
        <v>61</v>
      </c>
      <c r="Y19" s="9" t="s">
        <v>750</v>
      </c>
      <c r="Z19" s="9">
        <v>190</v>
      </c>
      <c r="AA19" s="9">
        <v>1</v>
      </c>
      <c r="AB19" s="9" t="s">
        <v>751</v>
      </c>
      <c r="AC19" s="9">
        <v>1</v>
      </c>
      <c r="AD19" s="9"/>
      <c r="AE19" s="9">
        <v>2012</v>
      </c>
      <c r="AF19" s="19" t="s">
        <v>752</v>
      </c>
      <c r="AG19" s="85" t="s">
        <v>828</v>
      </c>
      <c r="AH19" s="10" t="s">
        <v>752</v>
      </c>
      <c r="AI19" s="10">
        <v>190</v>
      </c>
      <c r="AJ19" s="10" t="s">
        <v>79</v>
      </c>
      <c r="AK19" s="19" t="s">
        <v>61</v>
      </c>
      <c r="AL19" s="75" t="s">
        <v>877</v>
      </c>
      <c r="AM19" s="75" t="s">
        <v>878</v>
      </c>
      <c r="AN19" s="75" t="s">
        <v>879</v>
      </c>
      <c r="AO19" s="9"/>
      <c r="AP19" s="19"/>
    </row>
    <row r="20" spans="1:42" ht="17.25" x14ac:dyDescent="0.35">
      <c r="A20" s="15" t="s">
        <v>753</v>
      </c>
      <c r="B20" s="9" t="s">
        <v>754</v>
      </c>
      <c r="C20" s="9" t="s">
        <v>595</v>
      </c>
      <c r="D20" s="9" t="s">
        <v>658</v>
      </c>
      <c r="E20" s="19"/>
      <c r="F20" s="85" t="str">
        <f ca="1">IFERROR(__xludf.DUMMYFUNCTION("textjoin("", "", TRUE, filter('Query Table'!$A$2:$A$180, 'Query Table'!$B$2:$B$180=B23))"),"GFSI")</f>
        <v>GFSI</v>
      </c>
      <c r="G20" s="47">
        <v>1</v>
      </c>
      <c r="H20" s="9">
        <v>1</v>
      </c>
      <c r="I20" s="19"/>
      <c r="J20" s="15" t="s">
        <v>597</v>
      </c>
      <c r="K20" s="9"/>
      <c r="L20" s="9"/>
      <c r="M20" s="9"/>
      <c r="N20" s="9"/>
      <c r="O20" s="9" t="s">
        <v>577</v>
      </c>
      <c r="P20" s="9"/>
      <c r="Q20" s="9"/>
      <c r="R20" s="9"/>
      <c r="S20" s="9"/>
      <c r="T20" s="19"/>
      <c r="U20" s="15" t="s">
        <v>61</v>
      </c>
      <c r="V20" s="9" t="s">
        <v>71</v>
      </c>
      <c r="W20" s="9" t="s">
        <v>61</v>
      </c>
      <c r="X20" s="9" t="s">
        <v>61</v>
      </c>
      <c r="Y20" s="9" t="s">
        <v>659</v>
      </c>
      <c r="Z20" s="9">
        <v>200</v>
      </c>
      <c r="AA20" s="9">
        <v>1</v>
      </c>
      <c r="AB20" s="9" t="s">
        <v>755</v>
      </c>
      <c r="AC20" s="9">
        <v>1</v>
      </c>
      <c r="AD20" s="17" t="s">
        <v>756</v>
      </c>
      <c r="AE20" s="9">
        <v>1970</v>
      </c>
      <c r="AF20" s="19" t="s">
        <v>757</v>
      </c>
      <c r="AG20" s="85" t="s">
        <v>828</v>
      </c>
      <c r="AH20" s="10" t="s">
        <v>830</v>
      </c>
      <c r="AI20" s="10">
        <v>200</v>
      </c>
      <c r="AJ20" s="10" t="s">
        <v>79</v>
      </c>
      <c r="AK20" s="19" t="s">
        <v>61</v>
      </c>
      <c r="AL20" s="75" t="s">
        <v>880</v>
      </c>
      <c r="AM20" s="9"/>
      <c r="AN20" s="9"/>
      <c r="AO20" s="9"/>
      <c r="AP20" s="19"/>
    </row>
    <row r="21" spans="1:42" ht="17.25" x14ac:dyDescent="0.35">
      <c r="A21" s="15" t="s">
        <v>758</v>
      </c>
      <c r="B21" s="9" t="s">
        <v>759</v>
      </c>
      <c r="C21" s="9" t="s">
        <v>760</v>
      </c>
      <c r="D21" s="9" t="s">
        <v>572</v>
      </c>
      <c r="E21" s="19" t="s">
        <v>748</v>
      </c>
      <c r="F21" s="85" t="str">
        <f ca="1">IFERROR(__xludf.DUMMYFUNCTION("textjoin("", "", TRUE, filter('Query Table'!$A$2:$A$180, 'Query Table'!$B$2:$B$180=B24))"),"GFSI")</f>
        <v>GFSI</v>
      </c>
      <c r="G21" s="47">
        <v>1</v>
      </c>
      <c r="H21" s="9">
        <v>1</v>
      </c>
      <c r="I21" s="19" t="s">
        <v>761</v>
      </c>
      <c r="J21" s="15" t="s">
        <v>587</v>
      </c>
      <c r="K21" s="9"/>
      <c r="L21" s="9"/>
      <c r="M21" s="9"/>
      <c r="N21" s="9"/>
      <c r="O21" s="9" t="s">
        <v>577</v>
      </c>
      <c r="P21" s="9"/>
      <c r="Q21" s="9"/>
      <c r="R21" s="9"/>
      <c r="S21" s="9"/>
      <c r="T21" s="19" t="s">
        <v>762</v>
      </c>
      <c r="U21" s="15" t="s">
        <v>61</v>
      </c>
      <c r="V21" s="9" t="s">
        <v>599</v>
      </c>
      <c r="W21" s="9" t="s">
        <v>61</v>
      </c>
      <c r="X21" s="9" t="s">
        <v>61</v>
      </c>
      <c r="Y21" s="9" t="s">
        <v>763</v>
      </c>
      <c r="Z21" s="9">
        <v>200</v>
      </c>
      <c r="AA21" s="9">
        <v>1</v>
      </c>
      <c r="AB21" s="9" t="s">
        <v>764</v>
      </c>
      <c r="AC21" s="9">
        <v>1</v>
      </c>
      <c r="AD21" s="9" t="s">
        <v>765</v>
      </c>
      <c r="AE21" s="9">
        <v>2008</v>
      </c>
      <c r="AF21" s="19" t="s">
        <v>752</v>
      </c>
      <c r="AG21" s="85" t="s">
        <v>821</v>
      </c>
      <c r="AH21" s="10" t="s">
        <v>752</v>
      </c>
      <c r="AI21" s="10">
        <v>200</v>
      </c>
      <c r="AJ21" s="10" t="s">
        <v>79</v>
      </c>
      <c r="AK21" s="19" t="s">
        <v>61</v>
      </c>
      <c r="AL21" s="75" t="s">
        <v>881</v>
      </c>
      <c r="AM21" s="73" t="s">
        <v>882</v>
      </c>
      <c r="AN21" s="75" t="s">
        <v>883</v>
      </c>
      <c r="AO21" s="73" t="s">
        <v>884</v>
      </c>
      <c r="AP21" s="16" t="s">
        <v>885</v>
      </c>
    </row>
    <row r="22" spans="1:42" ht="17.25" x14ac:dyDescent="0.35">
      <c r="A22" s="15" t="s">
        <v>766</v>
      </c>
      <c r="B22" s="9" t="s">
        <v>767</v>
      </c>
      <c r="C22" s="9" t="s">
        <v>768</v>
      </c>
      <c r="D22" s="9" t="s">
        <v>769</v>
      </c>
      <c r="E22" s="19"/>
      <c r="F22" s="85" t="str">
        <f ca="1">IFERROR(__xludf.DUMMYFUNCTION("textjoin("", "", TRUE, filter('Query Table'!$A$2:$A$180, 'Query Table'!$B$2:$B$180=B25))"),"WPC")</f>
        <v>WPC</v>
      </c>
      <c r="G22" s="47">
        <v>1</v>
      </c>
      <c r="H22" s="9">
        <v>1</v>
      </c>
      <c r="I22" s="19" t="s">
        <v>770</v>
      </c>
      <c r="J22" s="15" t="s">
        <v>597</v>
      </c>
      <c r="K22" s="9"/>
      <c r="L22" s="9"/>
      <c r="M22" s="9"/>
      <c r="N22" s="9"/>
      <c r="O22" s="9" t="s">
        <v>577</v>
      </c>
      <c r="P22" s="9"/>
      <c r="Q22" s="9"/>
      <c r="R22" s="9"/>
      <c r="S22" s="9"/>
      <c r="T22" s="19" t="s">
        <v>140</v>
      </c>
      <c r="U22" s="15" t="s">
        <v>61</v>
      </c>
      <c r="V22" s="9" t="s">
        <v>71</v>
      </c>
      <c r="W22" s="9" t="s">
        <v>61</v>
      </c>
      <c r="X22" s="9" t="s">
        <v>61</v>
      </c>
      <c r="Y22" s="9" t="s">
        <v>771</v>
      </c>
      <c r="Z22" s="47">
        <v>200</v>
      </c>
      <c r="AA22" s="9">
        <v>1</v>
      </c>
      <c r="AB22" s="9" t="s">
        <v>772</v>
      </c>
      <c r="AC22" s="9">
        <v>1</v>
      </c>
      <c r="AD22" s="17" t="s">
        <v>773</v>
      </c>
      <c r="AE22" s="9">
        <v>1970</v>
      </c>
      <c r="AF22" s="19" t="s">
        <v>672</v>
      </c>
      <c r="AG22" s="85" t="s">
        <v>828</v>
      </c>
      <c r="AH22" s="10" t="s">
        <v>829</v>
      </c>
      <c r="AI22" s="10">
        <v>200</v>
      </c>
      <c r="AJ22" s="10" t="s">
        <v>79</v>
      </c>
      <c r="AK22" s="19" t="s">
        <v>61</v>
      </c>
      <c r="AL22" s="71" t="s">
        <v>886</v>
      </c>
      <c r="AM22" s="72" t="s">
        <v>887</v>
      </c>
      <c r="AN22" s="9"/>
      <c r="AO22" s="9"/>
      <c r="AP22" s="19"/>
    </row>
    <row r="23" spans="1:42" ht="17.25" x14ac:dyDescent="0.35">
      <c r="A23" s="15" t="s">
        <v>774</v>
      </c>
      <c r="B23" s="9" t="s">
        <v>775</v>
      </c>
      <c r="C23" s="9" t="s">
        <v>776</v>
      </c>
      <c r="D23" s="9" t="s">
        <v>572</v>
      </c>
      <c r="E23" s="19" t="s">
        <v>573</v>
      </c>
      <c r="F23" s="85" t="str">
        <f ca="1">IFERROR(__xludf.DUMMYFUNCTION("textjoin("", "", TRUE, filter('Query Table'!$A$2:$A$180, 'Query Table'!$B$2:$B$180=B26))"),"IWI")</f>
        <v>IWI</v>
      </c>
      <c r="G23" s="47">
        <v>1</v>
      </c>
      <c r="H23" s="9">
        <v>1</v>
      </c>
      <c r="I23" s="19" t="s">
        <v>777</v>
      </c>
      <c r="J23" s="15" t="s">
        <v>778</v>
      </c>
      <c r="K23" s="9" t="s">
        <v>631</v>
      </c>
      <c r="L23" s="9" t="s">
        <v>779</v>
      </c>
      <c r="M23" s="9" t="s">
        <v>236</v>
      </c>
      <c r="N23" s="9" t="s">
        <v>780</v>
      </c>
      <c r="O23" s="9" t="s">
        <v>576</v>
      </c>
      <c r="P23" s="9" t="s">
        <v>576</v>
      </c>
      <c r="Q23" s="9" t="s">
        <v>576</v>
      </c>
      <c r="R23" s="9" t="s">
        <v>576</v>
      </c>
      <c r="S23" s="9" t="s">
        <v>577</v>
      </c>
      <c r="T23" s="19" t="s">
        <v>781</v>
      </c>
      <c r="U23" s="15" t="s">
        <v>62</v>
      </c>
      <c r="V23" s="9" t="s">
        <v>71</v>
      </c>
      <c r="W23" s="9" t="s">
        <v>62</v>
      </c>
      <c r="X23" s="9" t="s">
        <v>62</v>
      </c>
      <c r="Y23" s="9" t="s">
        <v>161</v>
      </c>
      <c r="Z23" s="9">
        <v>16</v>
      </c>
      <c r="AA23" s="9">
        <v>1</v>
      </c>
      <c r="AB23" s="9" t="s">
        <v>782</v>
      </c>
      <c r="AC23" s="9">
        <v>1</v>
      </c>
      <c r="AD23" s="9" t="s">
        <v>782</v>
      </c>
      <c r="AE23" s="9">
        <v>2000</v>
      </c>
      <c r="AF23" s="19" t="s">
        <v>783</v>
      </c>
      <c r="AG23" s="85" t="s">
        <v>821</v>
      </c>
      <c r="AH23" s="10" t="s">
        <v>835</v>
      </c>
      <c r="AI23" s="10">
        <v>16</v>
      </c>
      <c r="AJ23" s="10" t="s">
        <v>80</v>
      </c>
      <c r="AK23" s="19" t="s">
        <v>62</v>
      </c>
      <c r="AL23" s="75" t="s">
        <v>888</v>
      </c>
      <c r="AM23" s="9"/>
      <c r="AN23" s="9"/>
      <c r="AO23" s="9"/>
      <c r="AP23" s="19"/>
    </row>
    <row r="24" spans="1:42" ht="17.25" x14ac:dyDescent="0.35">
      <c r="A24" s="15" t="s">
        <v>784</v>
      </c>
      <c r="B24" s="9" t="s">
        <v>785</v>
      </c>
      <c r="C24" s="9" t="s">
        <v>786</v>
      </c>
      <c r="D24" s="9" t="s">
        <v>572</v>
      </c>
      <c r="E24" s="19" t="s">
        <v>573</v>
      </c>
      <c r="F24" s="85" t="str">
        <f ca="1">IFERROR(__xludf.DUMMYFUNCTION("textjoin("", "", TRUE, filter('Query Table'!$A$2:$A$180, 'Query Table'!$B$2:$B$180=B27))"),"PPI")</f>
        <v>PPI</v>
      </c>
      <c r="G24" s="47">
        <v>1</v>
      </c>
      <c r="H24" s="9">
        <v>1</v>
      </c>
      <c r="I24" s="19"/>
      <c r="J24" s="15" t="s">
        <v>787</v>
      </c>
      <c r="K24" s="9"/>
      <c r="L24" s="9"/>
      <c r="M24" s="9"/>
      <c r="N24" s="9"/>
      <c r="O24" s="9" t="s">
        <v>718</v>
      </c>
      <c r="P24" s="9"/>
      <c r="Q24" s="9"/>
      <c r="R24" s="9"/>
      <c r="S24" s="9"/>
      <c r="T24" s="19"/>
      <c r="U24" s="15" t="s">
        <v>788</v>
      </c>
      <c r="V24" s="9" t="s">
        <v>789</v>
      </c>
      <c r="W24" s="9" t="s">
        <v>790</v>
      </c>
      <c r="X24" s="9" t="s">
        <v>790</v>
      </c>
      <c r="Y24" s="9"/>
      <c r="Z24" s="9">
        <v>34</v>
      </c>
      <c r="AA24" s="9">
        <v>1</v>
      </c>
      <c r="AB24" s="9" t="s">
        <v>791</v>
      </c>
      <c r="AC24" s="9">
        <v>1</v>
      </c>
      <c r="AD24" s="9" t="s">
        <v>792</v>
      </c>
      <c r="AE24" s="9" t="s">
        <v>793</v>
      </c>
      <c r="AF24" s="19" t="s">
        <v>794</v>
      </c>
      <c r="AG24" s="85" t="s">
        <v>821</v>
      </c>
      <c r="AH24" s="10" t="s">
        <v>822</v>
      </c>
      <c r="AI24" s="10">
        <v>34</v>
      </c>
      <c r="AJ24" s="10" t="s">
        <v>601</v>
      </c>
      <c r="AK24" s="19" t="s">
        <v>62</v>
      </c>
      <c r="AL24" s="75" t="s">
        <v>889</v>
      </c>
      <c r="AM24" s="9"/>
      <c r="AN24" s="9"/>
      <c r="AO24" s="9"/>
      <c r="AP24" s="19"/>
    </row>
    <row r="25" spans="1:42" ht="17.25" x14ac:dyDescent="0.35">
      <c r="A25" s="15" t="s">
        <v>795</v>
      </c>
      <c r="B25" s="9" t="s">
        <v>796</v>
      </c>
      <c r="C25" s="9" t="s">
        <v>451</v>
      </c>
      <c r="D25" s="9" t="s">
        <v>797</v>
      </c>
      <c r="E25" s="19" t="s">
        <v>748</v>
      </c>
      <c r="F25" s="85" t="str">
        <f ca="1">IFERROR(__xludf.DUMMYFUNCTION("textjoin("", "", TRUE, filter('Query Table'!$A$2:$A$180, 'Query Table'!$B$2:$B$180=B28))"),"GFSI")</f>
        <v>GFSI</v>
      </c>
      <c r="G25" s="47">
        <v>1</v>
      </c>
      <c r="H25" s="9">
        <v>1</v>
      </c>
      <c r="I25" s="19" t="s">
        <v>798</v>
      </c>
      <c r="J25" s="15" t="s">
        <v>451</v>
      </c>
      <c r="K25" s="9"/>
      <c r="L25" s="9"/>
      <c r="M25" s="9"/>
      <c r="N25" s="9"/>
      <c r="O25" s="9" t="s">
        <v>576</v>
      </c>
      <c r="P25" s="9"/>
      <c r="Q25" s="9"/>
      <c r="R25" s="9"/>
      <c r="S25" s="9"/>
      <c r="T25" s="19" t="s">
        <v>451</v>
      </c>
      <c r="U25" s="15" t="s">
        <v>61</v>
      </c>
      <c r="V25" s="9" t="s">
        <v>71</v>
      </c>
      <c r="W25" s="9" t="s">
        <v>61</v>
      </c>
      <c r="X25" s="9" t="s">
        <v>61</v>
      </c>
      <c r="Y25" s="9"/>
      <c r="Z25" s="9" t="s">
        <v>601</v>
      </c>
      <c r="AA25" s="9">
        <v>1</v>
      </c>
      <c r="AB25" s="9" t="s">
        <v>799</v>
      </c>
      <c r="AC25" s="9">
        <v>1</v>
      </c>
      <c r="AD25" s="9" t="s">
        <v>800</v>
      </c>
      <c r="AE25" s="9">
        <v>2009</v>
      </c>
      <c r="AF25" s="19" t="s">
        <v>752</v>
      </c>
      <c r="AG25" s="85" t="s">
        <v>828</v>
      </c>
      <c r="AH25" s="10" t="s">
        <v>752</v>
      </c>
      <c r="AI25" s="10" t="s">
        <v>601</v>
      </c>
      <c r="AJ25" s="10" t="s">
        <v>79</v>
      </c>
      <c r="AK25" s="19" t="s">
        <v>61</v>
      </c>
      <c r="AL25" s="73" t="s">
        <v>890</v>
      </c>
      <c r="AM25" s="75" t="s">
        <v>891</v>
      </c>
      <c r="AN25" s="9"/>
      <c r="AO25" s="9"/>
      <c r="AP25" s="16"/>
    </row>
    <row r="26" spans="1:42" ht="17.25" x14ac:dyDescent="0.35">
      <c r="A26" s="15" t="s">
        <v>801</v>
      </c>
      <c r="B26" s="9" t="s">
        <v>802</v>
      </c>
      <c r="C26" s="9" t="s">
        <v>451</v>
      </c>
      <c r="D26" s="9" t="s">
        <v>797</v>
      </c>
      <c r="E26" s="19" t="s">
        <v>748</v>
      </c>
      <c r="F26" s="85" t="str">
        <f ca="1">IFERROR(__xludf.DUMMYFUNCTION("textjoin("", "", TRUE, filter('Query Table'!$A$2:$A$180, 'Query Table'!$B$2:$B$180=B29))"),"GFSI")</f>
        <v>GFSI</v>
      </c>
      <c r="G26" s="47">
        <v>1</v>
      </c>
      <c r="H26" s="9">
        <v>1</v>
      </c>
      <c r="I26" s="19" t="s">
        <v>803</v>
      </c>
      <c r="J26" s="15" t="s">
        <v>451</v>
      </c>
      <c r="K26" s="9" t="s">
        <v>597</v>
      </c>
      <c r="L26" s="9"/>
      <c r="M26" s="9"/>
      <c r="N26" s="9"/>
      <c r="O26" s="9" t="s">
        <v>576</v>
      </c>
      <c r="P26" s="9" t="s">
        <v>577</v>
      </c>
      <c r="Q26" s="9"/>
      <c r="R26" s="9"/>
      <c r="S26" s="9"/>
      <c r="T26" s="19" t="s">
        <v>451</v>
      </c>
      <c r="U26" s="15" t="s">
        <v>61</v>
      </c>
      <c r="V26" s="9" t="s">
        <v>71</v>
      </c>
      <c r="W26" s="9" t="s">
        <v>61</v>
      </c>
      <c r="X26" s="9" t="s">
        <v>61</v>
      </c>
      <c r="Y26" s="9"/>
      <c r="Z26" s="9">
        <v>107</v>
      </c>
      <c r="AA26" s="9">
        <v>1</v>
      </c>
      <c r="AB26" s="9" t="s">
        <v>804</v>
      </c>
      <c r="AC26" s="9">
        <v>1</v>
      </c>
      <c r="AD26" s="9" t="s">
        <v>805</v>
      </c>
      <c r="AE26" s="9">
        <v>2018</v>
      </c>
      <c r="AF26" s="19" t="s">
        <v>806</v>
      </c>
      <c r="AG26" s="85" t="s">
        <v>828</v>
      </c>
      <c r="AH26" s="10" t="s">
        <v>752</v>
      </c>
      <c r="AI26" s="10">
        <v>107</v>
      </c>
      <c r="AJ26" s="10" t="s">
        <v>79</v>
      </c>
      <c r="AK26" s="19" t="s">
        <v>61</v>
      </c>
      <c r="AL26" s="73" t="s">
        <v>892</v>
      </c>
      <c r="AM26" s="9"/>
      <c r="AN26" s="9"/>
      <c r="AO26" s="9"/>
      <c r="AP26" s="19"/>
    </row>
    <row r="27" spans="1:42" ht="18" thickBot="1" x14ac:dyDescent="0.4">
      <c r="A27" s="22" t="s">
        <v>807</v>
      </c>
      <c r="B27" s="23" t="s">
        <v>808</v>
      </c>
      <c r="C27" s="23" t="s">
        <v>809</v>
      </c>
      <c r="D27" s="23" t="s">
        <v>572</v>
      </c>
      <c r="E27" s="31" t="s">
        <v>573</v>
      </c>
      <c r="F27" s="86" t="str">
        <f ca="1">IFERROR(__xludf.DUMMYFUNCTION("textjoin("", "", TRUE, filter('Query Table'!$A$2:$A$180, 'Query Table'!$B$2:$B$180=B30))"),"IWI")</f>
        <v>IWI</v>
      </c>
      <c r="G27" s="50">
        <v>1</v>
      </c>
      <c r="H27" s="23">
        <v>1</v>
      </c>
      <c r="I27" s="31"/>
      <c r="J27" s="22" t="s">
        <v>809</v>
      </c>
      <c r="K27" s="23"/>
      <c r="L27" s="23"/>
      <c r="M27" s="23"/>
      <c r="N27" s="23"/>
      <c r="O27" s="23" t="s">
        <v>576</v>
      </c>
      <c r="P27" s="23"/>
      <c r="Q27" s="23"/>
      <c r="R27" s="23"/>
      <c r="S27" s="23"/>
      <c r="T27" s="31" t="s">
        <v>810</v>
      </c>
      <c r="U27" s="22" t="s">
        <v>62</v>
      </c>
      <c r="V27" s="23" t="s">
        <v>71</v>
      </c>
      <c r="W27" s="23" t="s">
        <v>62</v>
      </c>
      <c r="X27" s="23" t="s">
        <v>62</v>
      </c>
      <c r="Y27" s="23" t="s">
        <v>811</v>
      </c>
      <c r="Z27" s="23">
        <v>70</v>
      </c>
      <c r="AA27" s="23">
        <v>1</v>
      </c>
      <c r="AB27" s="23" t="s">
        <v>812</v>
      </c>
      <c r="AC27" s="23">
        <v>0</v>
      </c>
      <c r="AD27" s="23" t="s">
        <v>813</v>
      </c>
      <c r="AE27" s="23">
        <v>2002</v>
      </c>
      <c r="AF27" s="31" t="s">
        <v>814</v>
      </c>
      <c r="AG27" s="86" t="s">
        <v>821</v>
      </c>
      <c r="AH27" s="40" t="s">
        <v>836</v>
      </c>
      <c r="AI27" s="40">
        <v>70</v>
      </c>
      <c r="AJ27" s="40" t="s">
        <v>80</v>
      </c>
      <c r="AK27" s="31" t="s">
        <v>62</v>
      </c>
      <c r="AL27" s="98" t="s">
        <v>893</v>
      </c>
      <c r="AM27" s="23"/>
      <c r="AN27" s="23"/>
      <c r="AO27" s="23"/>
      <c r="AP27" s="31" t="s">
        <v>894</v>
      </c>
    </row>
    <row r="28" spans="1:42" ht="17.25" x14ac:dyDescent="0.35">
      <c r="AG28" s="10"/>
      <c r="AH28" s="10"/>
      <c r="AI28" s="10"/>
      <c r="AJ28" s="10"/>
      <c r="AK28" s="9"/>
    </row>
  </sheetData>
  <hyperlinks>
    <hyperlink ref="T11" r:id="rId1" xr:uid="{312BD57F-1688-E943-97DF-F5DF019C5119}"/>
    <hyperlink ref="T12" r:id="rId2" xr:uid="{A7345CD5-0095-6542-AA20-05A895AEFE1F}"/>
    <hyperlink ref="AL4" r:id="rId3" xr:uid="{DB85E396-F705-7B41-9E41-FB4CACE98E68}"/>
    <hyperlink ref="AL5" r:id="rId4" xr:uid="{F5AD9826-7825-3E41-AE5E-7D8B32DD5630}"/>
    <hyperlink ref="AM5" r:id="rId5" xr:uid="{DED0763D-94EE-4C47-AFF4-3B664B8799A2}"/>
    <hyperlink ref="AN5" r:id="rId6" xr:uid="{AD219E65-E737-D748-8345-3B79C5E855F1}"/>
    <hyperlink ref="AO5" r:id="rId7" location="_r=1645656313132&amp;collection=&amp;country=&amp;dtype=&amp;from=1975&amp;page=1&amp;ps=&amp;sid=&amp;sk=india&amp;sort_by=rank&amp;sort_order=desc&amp;to=2020&amp;topic=&amp;view=s&amp;vk=" xr:uid="{F3B8243F-4FD0-7546-A30C-08C29EA40682}"/>
    <hyperlink ref="AL6" r:id="rId8" xr:uid="{14469415-9071-2541-B313-6A325DD5E6C9}"/>
    <hyperlink ref="AM6" r:id="rId9" xr:uid="{C653663F-59F0-6E46-8BFF-6892F6654C88}"/>
    <hyperlink ref="AL7" r:id="rId10" xr:uid="{3A54208E-ADB5-AD44-8335-8DF25C779D64}"/>
    <hyperlink ref="AM7" r:id="rId11" xr:uid="{15941E68-47E0-2444-8C9C-AD125D5D6B57}"/>
    <hyperlink ref="AN7" r:id="rId12" xr:uid="{43728569-2B28-5D46-A25B-066A6D28CCD2}"/>
    <hyperlink ref="AL8" r:id="rId13" xr:uid="{496C4098-1B3B-3844-AAE0-96D048155166}"/>
    <hyperlink ref="AM8" r:id="rId14" xr:uid="{591A5AAA-62CA-8343-9D88-B2E9FB264479}"/>
    <hyperlink ref="AN8" r:id="rId15" xr:uid="{8C749F12-A981-2F40-958E-AAE014616C07}"/>
    <hyperlink ref="AO8" r:id="rId16" xr:uid="{A27E2FDB-F06A-7B42-9281-1913902A24BE}"/>
    <hyperlink ref="AL9" r:id="rId17" xr:uid="{8C7102B5-466F-204F-BB29-4F2D91011827}"/>
    <hyperlink ref="AM9" r:id="rId18" xr:uid="{248D29B7-2DB9-3940-85C2-677332DC951B}"/>
    <hyperlink ref="AN9" r:id="rId19" xr:uid="{118D3C09-A729-0346-80F9-46780121CFDD}"/>
    <hyperlink ref="AL10" r:id="rId20" xr:uid="{EDA52FFB-586F-864E-BBD8-4F1BF4733273}"/>
    <hyperlink ref="AM10" r:id="rId21" xr:uid="{FED7F5F5-608A-E644-93FF-5F86C852D83A}"/>
    <hyperlink ref="AL11" r:id="rId22" xr:uid="{B182FC77-AF54-A44E-8D35-A08A2130B42D}"/>
    <hyperlink ref="AL12" r:id="rId23" xr:uid="{57EB7F9C-6B27-E24B-82D5-63E0A25C7EA5}"/>
    <hyperlink ref="AM12" r:id="rId24" xr:uid="{C1D59C8E-BB50-9349-8AEF-3B2B5B36AAF8}"/>
    <hyperlink ref="AL13" r:id="rId25" xr:uid="{60F641D1-C468-204E-B534-6BA110CE7F79}"/>
    <hyperlink ref="AL14" r:id="rId26" xr:uid="{C5521400-1C93-C44A-A9F0-4766F3FB7C21}"/>
    <hyperlink ref="AM14" r:id="rId27" xr:uid="{C75D2B22-C472-584D-83A9-C26227DDD73A}"/>
    <hyperlink ref="AN14" r:id="rId28" location="readmore-expand" xr:uid="{10F65018-6AB8-4E4F-9414-6951DD0546C6}"/>
    <hyperlink ref="AL15" r:id="rId29" location="data/FBS" xr:uid="{618CC6A1-1953-1A49-83F4-68C7FE968C01}"/>
    <hyperlink ref="AM15" r:id="rId30" location="TopOfPage" xr:uid="{472D4C6E-E3C9-A649-9E7E-E6454CBE7C2F}"/>
    <hyperlink ref="AL16" r:id="rId31" xr:uid="{DCAAB425-6771-0F4F-82C1-A4C04EAA3C7B}"/>
    <hyperlink ref="AL17" r:id="rId32" xr:uid="{D6105A6A-3FC8-C941-934D-AB83AD6825C6}"/>
    <hyperlink ref="AM17" r:id="rId33" xr:uid="{07507C3F-97A3-2247-9E2E-58012C2A5CA7}"/>
    <hyperlink ref="AN17" r:id="rId34" xr:uid="{59006A4A-7A28-C949-A6D2-74DDF978AA6A}"/>
    <hyperlink ref="AO17" r:id="rId35" xr:uid="{333C070D-8779-704B-B752-4F7D7502FE26}"/>
    <hyperlink ref="AP17" r:id="rId36" xr:uid="{A7ED4DCF-4A59-0F4A-BCD3-D5DCF04D90A2}"/>
    <hyperlink ref="AL18" r:id="rId37" xr:uid="{A45EB234-8949-A54C-BFC5-BB5E0833D7F7}"/>
    <hyperlink ref="AL19" r:id="rId38" xr:uid="{5BDAC040-4FA9-5D4C-A18E-2FD13159F0D2}"/>
    <hyperlink ref="AM19" r:id="rId39" xr:uid="{83CD8E93-013F-BD42-8C26-1A5A65195EF9}"/>
    <hyperlink ref="AN19" r:id="rId40" xr:uid="{CFDB2A04-47A2-7249-96AA-A6624248271C}"/>
    <hyperlink ref="AL20" r:id="rId41" xr:uid="{BF9A1BAF-073F-CB4F-A4E6-680D8DED1356}"/>
    <hyperlink ref="AL21" r:id="rId42" xr:uid="{B1BF705B-D364-7247-8095-EA440135878C}"/>
    <hyperlink ref="AM21" r:id="rId43" xr:uid="{31D4008F-BA32-384D-ABA5-44300985EED0}"/>
    <hyperlink ref="AN21" r:id="rId44" xr:uid="{8535CD37-A0E1-674C-AC1D-889D4EBD04DF}"/>
    <hyperlink ref="AO21" r:id="rId45" xr:uid="{34377A28-64A6-8A41-AED7-E466301711DE}"/>
    <hyperlink ref="AP21" r:id="rId46" xr:uid="{D1DBCDC5-4DCA-D14F-8431-F860BA92D2CF}"/>
    <hyperlink ref="AM22" r:id="rId47" xr:uid="{68222FFF-30DB-DC45-8075-EAAC38DD30CB}"/>
    <hyperlink ref="AL23" r:id="rId48" xr:uid="{2744A6B9-733E-8042-BF7E-2F4C8AC0B1E7}"/>
    <hyperlink ref="AL24" r:id="rId49" xr:uid="{866FC1C0-C194-8440-BA29-A15546DD0817}"/>
    <hyperlink ref="AL25" r:id="rId50" xr:uid="{305C8F94-ACAC-5845-8735-5C69235E34C8}"/>
    <hyperlink ref="AM25" r:id="rId51" xr:uid="{86713AAF-0503-194F-AA4A-5BEF59BE963F}"/>
    <hyperlink ref="AL26" r:id="rId52" xr:uid="{46C56338-175C-FF48-8C46-597538E4810F}"/>
    <hyperlink ref="AL27" r:id="rId53" xr:uid="{94B792B1-49C4-D248-BAA1-9F3DBFC376F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43020-EA72-8247-9B0C-FCBD6A1113EA}">
  <dimension ref="A1:R37"/>
  <sheetViews>
    <sheetView workbookViewId="0">
      <selection activeCell="A2" sqref="A2:XFD37"/>
    </sheetView>
  </sheetViews>
  <sheetFormatPr defaultColWidth="11" defaultRowHeight="15.75" x14ac:dyDescent="0.25"/>
  <cols>
    <col min="1" max="1" width="50.75" customWidth="1"/>
  </cols>
  <sheetData>
    <row r="1" spans="1:18" ht="30" x14ac:dyDescent="0.25">
      <c r="A1" s="99" t="s">
        <v>12</v>
      </c>
      <c r="B1" s="11" t="s">
        <v>899</v>
      </c>
      <c r="C1" s="115" t="s">
        <v>900</v>
      </c>
      <c r="D1" s="100" t="s">
        <v>901</v>
      </c>
      <c r="E1" s="100" t="s">
        <v>902</v>
      </c>
      <c r="F1" s="100" t="s">
        <v>903</v>
      </c>
      <c r="G1" s="100" t="s">
        <v>904</v>
      </c>
      <c r="H1" s="100" t="s">
        <v>905</v>
      </c>
      <c r="I1" s="100" t="s">
        <v>906</v>
      </c>
      <c r="J1" s="100" t="s">
        <v>907</v>
      </c>
      <c r="K1" s="100" t="s">
        <v>908</v>
      </c>
      <c r="L1" s="100" t="s">
        <v>909</v>
      </c>
      <c r="M1" s="100" t="s">
        <v>910</v>
      </c>
      <c r="N1" s="100" t="s">
        <v>911</v>
      </c>
      <c r="O1" s="100" t="s">
        <v>912</v>
      </c>
      <c r="P1" s="100" t="s">
        <v>913</v>
      </c>
      <c r="Q1" s="100" t="s">
        <v>914</v>
      </c>
      <c r="R1" s="101" t="s">
        <v>915</v>
      </c>
    </row>
    <row r="2" spans="1:18" ht="17.25" x14ac:dyDescent="0.35">
      <c r="A2" s="102" t="s">
        <v>55</v>
      </c>
      <c r="B2" s="104" t="s">
        <v>508</v>
      </c>
      <c r="C2" s="103" t="s">
        <v>236</v>
      </c>
      <c r="D2" s="103" t="s">
        <v>916</v>
      </c>
      <c r="E2" s="103" t="s">
        <v>664</v>
      </c>
      <c r="F2" s="103" t="s">
        <v>917</v>
      </c>
      <c r="G2" s="103" t="s">
        <v>631</v>
      </c>
      <c r="H2" s="103" t="s">
        <v>648</v>
      </c>
      <c r="I2" s="103" t="s">
        <v>918</v>
      </c>
      <c r="J2" s="103" t="s">
        <v>451</v>
      </c>
      <c r="K2" s="103" t="s">
        <v>919</v>
      </c>
      <c r="L2" s="103" t="s">
        <v>714</v>
      </c>
      <c r="M2" s="103"/>
      <c r="N2" s="103"/>
      <c r="O2" s="103"/>
      <c r="P2" s="103"/>
      <c r="Q2" s="103"/>
      <c r="R2" s="104"/>
    </row>
    <row r="3" spans="1:18" ht="17.25" x14ac:dyDescent="0.35">
      <c r="A3" s="102" t="s">
        <v>81</v>
      </c>
      <c r="B3" s="104" t="s">
        <v>508</v>
      </c>
      <c r="C3" s="103" t="s">
        <v>920</v>
      </c>
      <c r="D3" s="103" t="s">
        <v>921</v>
      </c>
      <c r="E3" s="103" t="s">
        <v>236</v>
      </c>
      <c r="F3" s="103"/>
      <c r="G3" s="103"/>
      <c r="H3" s="103"/>
      <c r="I3" s="103"/>
      <c r="J3" s="103"/>
      <c r="K3" s="103"/>
      <c r="L3" s="103"/>
      <c r="M3" s="103"/>
      <c r="N3" s="103"/>
      <c r="O3" s="103"/>
      <c r="P3" s="103"/>
      <c r="Q3" s="103"/>
      <c r="R3" s="104"/>
    </row>
    <row r="4" spans="1:18" ht="17.25" x14ac:dyDescent="0.35">
      <c r="A4" s="102" t="s">
        <v>922</v>
      </c>
      <c r="B4" s="104" t="s">
        <v>508</v>
      </c>
      <c r="C4" s="103" t="s">
        <v>923</v>
      </c>
      <c r="D4" s="103" t="s">
        <v>924</v>
      </c>
      <c r="E4" s="103" t="s">
        <v>103</v>
      </c>
      <c r="F4" s="103"/>
      <c r="G4" s="103"/>
      <c r="H4" s="103"/>
      <c r="I4" s="103"/>
      <c r="J4" s="103"/>
      <c r="K4" s="103"/>
      <c r="L4" s="103"/>
      <c r="M4" s="103"/>
      <c r="N4" s="103"/>
      <c r="O4" s="103"/>
      <c r="P4" s="103"/>
      <c r="Q4" s="103"/>
      <c r="R4" s="104"/>
    </row>
    <row r="5" spans="1:18" ht="17.25" x14ac:dyDescent="0.35">
      <c r="A5" s="102" t="s">
        <v>925</v>
      </c>
      <c r="B5" s="104" t="s">
        <v>508</v>
      </c>
      <c r="C5" s="103" t="s">
        <v>926</v>
      </c>
      <c r="D5" s="103" t="s">
        <v>631</v>
      </c>
      <c r="E5" s="103" t="s">
        <v>927</v>
      </c>
      <c r="F5" s="103" t="s">
        <v>648</v>
      </c>
      <c r="G5" s="103" t="s">
        <v>928</v>
      </c>
      <c r="H5" s="103" t="s">
        <v>621</v>
      </c>
      <c r="I5" s="103"/>
      <c r="J5" s="103"/>
      <c r="K5" s="103"/>
      <c r="L5" s="103"/>
      <c r="M5" s="103"/>
      <c r="N5" s="103"/>
      <c r="O5" s="103"/>
      <c r="P5" s="103"/>
      <c r="Q5" s="103"/>
      <c r="R5" s="104"/>
    </row>
    <row r="6" spans="1:18" ht="17.25" x14ac:dyDescent="0.35">
      <c r="A6" s="102" t="s">
        <v>141</v>
      </c>
      <c r="B6" s="104" t="s">
        <v>508</v>
      </c>
      <c r="C6" s="103" t="s">
        <v>919</v>
      </c>
      <c r="D6" s="103" t="s">
        <v>664</v>
      </c>
      <c r="E6" s="103" t="s">
        <v>929</v>
      </c>
      <c r="F6" s="103"/>
      <c r="G6" s="103"/>
      <c r="H6" s="103"/>
      <c r="I6" s="103"/>
      <c r="J6" s="103"/>
      <c r="K6" s="103"/>
      <c r="L6" s="103"/>
      <c r="M6" s="103"/>
      <c r="N6" s="103"/>
      <c r="O6" s="103"/>
      <c r="P6" s="103"/>
      <c r="Q6" s="103"/>
      <c r="R6" s="104"/>
    </row>
    <row r="7" spans="1:18" ht="17.25" x14ac:dyDescent="0.35">
      <c r="A7" s="102" t="s">
        <v>156</v>
      </c>
      <c r="B7" s="104" t="s">
        <v>508</v>
      </c>
      <c r="C7" s="105" t="s">
        <v>930</v>
      </c>
      <c r="D7" s="105" t="s">
        <v>931</v>
      </c>
      <c r="E7" s="105"/>
      <c r="F7" s="105"/>
      <c r="G7" s="105"/>
      <c r="H7" s="105"/>
      <c r="I7" s="105"/>
      <c r="J7" s="105"/>
      <c r="K7" s="105"/>
      <c r="L7" s="105"/>
      <c r="M7" s="105"/>
      <c r="N7" s="105"/>
      <c r="O7" s="105"/>
      <c r="P7" s="105"/>
      <c r="Q7" s="105"/>
      <c r="R7" s="106"/>
    </row>
    <row r="8" spans="1:18" ht="17.25" x14ac:dyDescent="0.35">
      <c r="A8" s="102" t="s">
        <v>932</v>
      </c>
      <c r="B8" s="104" t="s">
        <v>508</v>
      </c>
      <c r="C8" s="103" t="s">
        <v>933</v>
      </c>
      <c r="D8" s="103" t="s">
        <v>934</v>
      </c>
      <c r="E8" s="103" t="s">
        <v>935</v>
      </c>
      <c r="F8" s="103" t="s">
        <v>936</v>
      </c>
      <c r="G8" s="103" t="s">
        <v>937</v>
      </c>
      <c r="H8" s="103" t="s">
        <v>921</v>
      </c>
      <c r="I8" s="103" t="s">
        <v>938</v>
      </c>
      <c r="J8" s="103" t="s">
        <v>939</v>
      </c>
      <c r="K8" s="103" t="s">
        <v>236</v>
      </c>
      <c r="L8" s="103" t="s">
        <v>631</v>
      </c>
      <c r="M8" s="103" t="s">
        <v>648</v>
      </c>
      <c r="N8" s="103" t="s">
        <v>919</v>
      </c>
      <c r="O8" s="103"/>
      <c r="P8" s="103"/>
      <c r="Q8" s="103"/>
      <c r="R8" s="104"/>
    </row>
    <row r="9" spans="1:18" ht="17.25" x14ac:dyDescent="0.35">
      <c r="A9" s="102" t="s">
        <v>940</v>
      </c>
      <c r="B9" s="104" t="s">
        <v>508</v>
      </c>
      <c r="C9" s="103" t="s">
        <v>648</v>
      </c>
      <c r="D9" s="103" t="s">
        <v>941</v>
      </c>
      <c r="E9" s="103" t="s">
        <v>942</v>
      </c>
      <c r="F9" s="103" t="s">
        <v>943</v>
      </c>
      <c r="G9" s="103" t="s">
        <v>944</v>
      </c>
      <c r="H9" s="103" t="s">
        <v>236</v>
      </c>
      <c r="I9" s="103" t="s">
        <v>621</v>
      </c>
      <c r="J9" s="103" t="s">
        <v>945</v>
      </c>
      <c r="K9" s="103" t="s">
        <v>946</v>
      </c>
      <c r="L9" s="103" t="s">
        <v>928</v>
      </c>
      <c r="M9" s="103" t="s">
        <v>918</v>
      </c>
      <c r="N9" s="103" t="s">
        <v>451</v>
      </c>
      <c r="O9" s="103" t="s">
        <v>919</v>
      </c>
      <c r="P9" s="103"/>
      <c r="Q9" s="103"/>
      <c r="R9" s="104"/>
    </row>
    <row r="10" spans="1:18" ht="17.25" x14ac:dyDescent="0.35">
      <c r="A10" s="102" t="s">
        <v>947</v>
      </c>
      <c r="B10" s="104" t="s">
        <v>508</v>
      </c>
      <c r="C10" s="103" t="s">
        <v>236</v>
      </c>
      <c r="D10" s="103" t="s">
        <v>648</v>
      </c>
      <c r="E10" s="103" t="s">
        <v>621</v>
      </c>
      <c r="F10" s="103" t="s">
        <v>631</v>
      </c>
      <c r="G10" s="103" t="s">
        <v>948</v>
      </c>
      <c r="H10" s="103" t="s">
        <v>451</v>
      </c>
      <c r="I10" s="103" t="s">
        <v>919</v>
      </c>
      <c r="J10" s="103"/>
      <c r="K10" s="103"/>
      <c r="L10" s="103"/>
      <c r="M10" s="103"/>
      <c r="N10" s="103"/>
      <c r="O10" s="103"/>
      <c r="P10" s="103"/>
      <c r="Q10" s="103"/>
      <c r="R10" s="104"/>
    </row>
    <row r="11" spans="1:18" ht="17.25" x14ac:dyDescent="0.35">
      <c r="A11" s="102" t="s">
        <v>221</v>
      </c>
      <c r="B11" s="104" t="s">
        <v>508</v>
      </c>
      <c r="C11" s="103" t="s">
        <v>236</v>
      </c>
      <c r="D11" s="103" t="s">
        <v>648</v>
      </c>
      <c r="E11" s="103" t="s">
        <v>621</v>
      </c>
      <c r="F11" s="103" t="s">
        <v>631</v>
      </c>
      <c r="G11" s="103" t="s">
        <v>948</v>
      </c>
      <c r="H11" s="103" t="s">
        <v>451</v>
      </c>
      <c r="I11" s="103" t="s">
        <v>919</v>
      </c>
      <c r="J11" s="103"/>
      <c r="K11" s="103"/>
      <c r="L11" s="103"/>
      <c r="M11" s="103"/>
      <c r="N11" s="103"/>
      <c r="O11" s="103"/>
      <c r="P11" s="103"/>
      <c r="Q11" s="103"/>
      <c r="R11" s="104"/>
    </row>
    <row r="12" spans="1:18" ht="17.25" x14ac:dyDescent="0.35">
      <c r="A12" s="102" t="s">
        <v>229</v>
      </c>
      <c r="B12" s="104" t="s">
        <v>508</v>
      </c>
      <c r="C12" s="103" t="s">
        <v>236</v>
      </c>
      <c r="D12" s="103" t="s">
        <v>648</v>
      </c>
      <c r="E12" s="103" t="s">
        <v>621</v>
      </c>
      <c r="F12" s="103" t="s">
        <v>631</v>
      </c>
      <c r="G12" s="103" t="s">
        <v>948</v>
      </c>
      <c r="H12" s="103" t="s">
        <v>918</v>
      </c>
      <c r="I12" s="103" t="s">
        <v>451</v>
      </c>
      <c r="J12" s="103"/>
      <c r="K12" s="103"/>
      <c r="L12" s="103"/>
      <c r="M12" s="103"/>
      <c r="N12" s="103"/>
      <c r="O12" s="103"/>
      <c r="P12" s="103"/>
      <c r="Q12" s="103"/>
      <c r="R12" s="104"/>
    </row>
    <row r="13" spans="1:18" ht="17.25" x14ac:dyDescent="0.35">
      <c r="A13" s="102" t="s">
        <v>996</v>
      </c>
      <c r="B13" s="104" t="s">
        <v>508</v>
      </c>
      <c r="C13" s="103" t="s">
        <v>236</v>
      </c>
      <c r="D13" s="103" t="s">
        <v>948</v>
      </c>
      <c r="E13" s="103" t="s">
        <v>631</v>
      </c>
      <c r="F13" s="103" t="s">
        <v>648</v>
      </c>
      <c r="G13" s="103" t="s">
        <v>621</v>
      </c>
      <c r="H13" s="103"/>
      <c r="I13" s="103"/>
      <c r="J13" s="103"/>
      <c r="K13" s="103"/>
      <c r="L13" s="103"/>
      <c r="M13" s="103"/>
      <c r="N13" s="103"/>
      <c r="O13" s="103"/>
      <c r="P13" s="103"/>
      <c r="Q13" s="103"/>
      <c r="R13" s="104"/>
    </row>
    <row r="14" spans="1:18" ht="17.25" x14ac:dyDescent="0.35">
      <c r="A14" s="102" t="s">
        <v>949</v>
      </c>
      <c r="B14" s="104" t="s">
        <v>508</v>
      </c>
      <c r="C14" s="103" t="s">
        <v>714</v>
      </c>
      <c r="D14" s="103" t="s">
        <v>236</v>
      </c>
      <c r="E14" s="103" t="s">
        <v>621</v>
      </c>
      <c r="F14" s="103" t="s">
        <v>950</v>
      </c>
      <c r="G14" s="103" t="s">
        <v>451</v>
      </c>
      <c r="H14" s="103" t="s">
        <v>951</v>
      </c>
      <c r="I14" s="103" t="s">
        <v>952</v>
      </c>
      <c r="J14" s="103" t="s">
        <v>919</v>
      </c>
      <c r="K14" s="103" t="s">
        <v>928</v>
      </c>
      <c r="L14" s="103"/>
      <c r="M14" s="103"/>
      <c r="N14" s="103"/>
      <c r="O14" s="103"/>
      <c r="P14" s="103"/>
      <c r="Q14" s="103"/>
      <c r="R14" s="104"/>
    </row>
    <row r="15" spans="1:18" ht="17.25" x14ac:dyDescent="0.35">
      <c r="A15" s="102" t="s">
        <v>264</v>
      </c>
      <c r="B15" s="104" t="s">
        <v>508</v>
      </c>
      <c r="C15" s="103" t="s">
        <v>928</v>
      </c>
      <c r="D15" s="103" t="s">
        <v>236</v>
      </c>
      <c r="E15" s="103" t="s">
        <v>953</v>
      </c>
      <c r="F15" s="103" t="s">
        <v>954</v>
      </c>
      <c r="G15" s="103" t="s">
        <v>955</v>
      </c>
      <c r="H15" s="103" t="s">
        <v>451</v>
      </c>
      <c r="I15" s="103"/>
      <c r="J15" s="103"/>
      <c r="K15" s="103"/>
      <c r="L15" s="103"/>
      <c r="M15" s="103"/>
      <c r="N15" s="103"/>
      <c r="O15" s="103"/>
      <c r="P15" s="103"/>
      <c r="Q15" s="103"/>
      <c r="R15" s="104"/>
    </row>
    <row r="16" spans="1:18" ht="17.25" x14ac:dyDescent="0.35">
      <c r="A16" s="102" t="s">
        <v>269</v>
      </c>
      <c r="B16" s="104" t="s">
        <v>508</v>
      </c>
      <c r="C16" s="103" t="s">
        <v>236</v>
      </c>
      <c r="D16" s="103" t="s">
        <v>953</v>
      </c>
      <c r="E16" s="103" t="s">
        <v>955</v>
      </c>
      <c r="F16" s="103" t="s">
        <v>956</v>
      </c>
      <c r="G16" s="103"/>
      <c r="H16" s="103"/>
      <c r="I16" s="103"/>
      <c r="J16" s="103"/>
      <c r="K16" s="103"/>
      <c r="L16" s="103"/>
      <c r="M16" s="103"/>
      <c r="N16" s="103"/>
      <c r="O16" s="103"/>
      <c r="P16" s="103"/>
      <c r="Q16" s="103"/>
      <c r="R16" s="104"/>
    </row>
    <row r="17" spans="1:18" ht="17.25" x14ac:dyDescent="0.35">
      <c r="A17" s="102" t="s">
        <v>273</v>
      </c>
      <c r="B17" s="104" t="s">
        <v>508</v>
      </c>
      <c r="C17" s="103" t="s">
        <v>236</v>
      </c>
      <c r="D17" s="103" t="s">
        <v>957</v>
      </c>
      <c r="E17" s="103" t="s">
        <v>952</v>
      </c>
      <c r="F17" s="103" t="s">
        <v>451</v>
      </c>
      <c r="G17" s="103"/>
      <c r="H17" s="103"/>
      <c r="I17" s="103"/>
      <c r="J17" s="103"/>
      <c r="K17" s="103"/>
      <c r="L17" s="103"/>
      <c r="M17" s="103"/>
      <c r="N17" s="103"/>
      <c r="O17" s="103"/>
      <c r="P17" s="103"/>
      <c r="Q17" s="103"/>
      <c r="R17" s="104"/>
    </row>
    <row r="18" spans="1:18" ht="17.25" x14ac:dyDescent="0.35">
      <c r="A18" s="102" t="s">
        <v>283</v>
      </c>
      <c r="B18" s="104" t="s">
        <v>508</v>
      </c>
      <c r="C18" s="103" t="s">
        <v>236</v>
      </c>
      <c r="D18" s="103" t="s">
        <v>631</v>
      </c>
      <c r="E18" s="103" t="s">
        <v>951</v>
      </c>
      <c r="F18" s="103"/>
      <c r="G18" s="103"/>
      <c r="H18" s="103"/>
      <c r="I18" s="103"/>
      <c r="J18" s="103"/>
      <c r="K18" s="103"/>
      <c r="L18" s="103"/>
      <c r="M18" s="103"/>
      <c r="N18" s="103"/>
      <c r="O18" s="103"/>
      <c r="P18" s="103"/>
      <c r="Q18" s="103"/>
      <c r="R18" s="104"/>
    </row>
    <row r="19" spans="1:18" ht="17.25" x14ac:dyDescent="0.35">
      <c r="A19" s="102" t="s">
        <v>292</v>
      </c>
      <c r="B19" s="104" t="s">
        <v>508</v>
      </c>
      <c r="C19" s="103" t="s">
        <v>236</v>
      </c>
      <c r="D19" s="103" t="s">
        <v>958</v>
      </c>
      <c r="E19" s="103" t="s">
        <v>959</v>
      </c>
      <c r="F19" s="103" t="s">
        <v>960</v>
      </c>
      <c r="G19" s="103" t="s">
        <v>961</v>
      </c>
      <c r="H19" s="103"/>
      <c r="I19" s="103"/>
      <c r="J19" s="103"/>
      <c r="K19" s="103"/>
      <c r="L19" s="103"/>
      <c r="M19" s="103"/>
      <c r="N19" s="103"/>
      <c r="O19" s="103"/>
      <c r="P19" s="103"/>
      <c r="Q19" s="103"/>
      <c r="R19" s="104"/>
    </row>
    <row r="20" spans="1:18" ht="17.25" x14ac:dyDescent="0.35">
      <c r="A20" s="102" t="s">
        <v>962</v>
      </c>
      <c r="B20" s="104" t="s">
        <v>508</v>
      </c>
      <c r="C20" s="103" t="s">
        <v>236</v>
      </c>
      <c r="D20" s="103" t="s">
        <v>928</v>
      </c>
      <c r="E20" s="103" t="s">
        <v>929</v>
      </c>
      <c r="F20" s="103" t="s">
        <v>963</v>
      </c>
      <c r="G20" s="103" t="s">
        <v>964</v>
      </c>
      <c r="H20" s="103" t="s">
        <v>965</v>
      </c>
      <c r="I20" s="103" t="s">
        <v>966</v>
      </c>
      <c r="J20" s="103" t="s">
        <v>649</v>
      </c>
      <c r="K20" s="103" t="s">
        <v>967</v>
      </c>
      <c r="L20" s="103" t="s">
        <v>714</v>
      </c>
      <c r="M20" s="103" t="s">
        <v>952</v>
      </c>
      <c r="N20" s="103" t="s">
        <v>648</v>
      </c>
      <c r="O20" s="103" t="s">
        <v>918</v>
      </c>
      <c r="P20" s="103" t="s">
        <v>451</v>
      </c>
      <c r="Q20" s="103" t="s">
        <v>919</v>
      </c>
      <c r="R20" s="104" t="s">
        <v>968</v>
      </c>
    </row>
    <row r="21" spans="1:18" ht="17.25" x14ac:dyDescent="0.35">
      <c r="A21" s="102" t="s">
        <v>313</v>
      </c>
      <c r="B21" s="104" t="s">
        <v>508</v>
      </c>
      <c r="C21" s="103" t="s">
        <v>929</v>
      </c>
      <c r="D21" s="103" t="s">
        <v>649</v>
      </c>
      <c r="E21" s="103" t="s">
        <v>928</v>
      </c>
      <c r="F21" s="103" t="s">
        <v>969</v>
      </c>
      <c r="G21" s="103" t="s">
        <v>648</v>
      </c>
      <c r="H21" s="103" t="s">
        <v>236</v>
      </c>
      <c r="I21" s="103" t="s">
        <v>918</v>
      </c>
      <c r="J21" s="103" t="s">
        <v>952</v>
      </c>
      <c r="K21" s="103"/>
      <c r="L21" s="103"/>
      <c r="M21" s="103"/>
      <c r="N21" s="103"/>
      <c r="O21" s="103"/>
      <c r="P21" s="103"/>
      <c r="Q21" s="103"/>
      <c r="R21" s="104"/>
    </row>
    <row r="22" spans="1:18" ht="17.25" x14ac:dyDescent="0.35">
      <c r="A22" s="102" t="s">
        <v>324</v>
      </c>
      <c r="B22" s="104" t="s">
        <v>508</v>
      </c>
      <c r="C22" s="103" t="s">
        <v>929</v>
      </c>
      <c r="D22" s="103" t="s">
        <v>928</v>
      </c>
      <c r="E22" s="103" t="s">
        <v>918</v>
      </c>
      <c r="F22" s="103" t="s">
        <v>969</v>
      </c>
      <c r="G22" s="103" t="s">
        <v>648</v>
      </c>
      <c r="H22" s="103" t="s">
        <v>928</v>
      </c>
      <c r="I22" s="103" t="s">
        <v>952</v>
      </c>
      <c r="J22" s="103" t="s">
        <v>236</v>
      </c>
      <c r="K22" s="103"/>
      <c r="L22" s="103"/>
      <c r="M22" s="103"/>
      <c r="N22" s="103"/>
      <c r="O22" s="103"/>
      <c r="P22" s="103"/>
      <c r="Q22" s="103"/>
      <c r="R22" s="104"/>
    </row>
    <row r="23" spans="1:18" ht="17.25" x14ac:dyDescent="0.35">
      <c r="A23" s="102" t="s">
        <v>334</v>
      </c>
      <c r="B23" s="104" t="s">
        <v>508</v>
      </c>
      <c r="C23" s="103" t="s">
        <v>918</v>
      </c>
      <c r="D23" s="103" t="s">
        <v>969</v>
      </c>
      <c r="E23" s="103" t="s">
        <v>648</v>
      </c>
      <c r="F23" s="103" t="s">
        <v>236</v>
      </c>
      <c r="G23" s="103" t="s">
        <v>952</v>
      </c>
      <c r="H23" s="103"/>
      <c r="I23" s="103"/>
      <c r="J23" s="103"/>
      <c r="K23" s="103"/>
      <c r="L23" s="103"/>
      <c r="M23" s="103"/>
      <c r="N23" s="103"/>
      <c r="O23" s="103"/>
      <c r="P23" s="103"/>
      <c r="Q23" s="103"/>
      <c r="R23" s="104"/>
    </row>
    <row r="24" spans="1:18" ht="17.25" x14ac:dyDescent="0.35">
      <c r="A24" s="102" t="s">
        <v>970</v>
      </c>
      <c r="B24" s="104" t="s">
        <v>508</v>
      </c>
      <c r="C24" s="103" t="s">
        <v>648</v>
      </c>
      <c r="D24" s="103" t="s">
        <v>714</v>
      </c>
      <c r="E24" s="103" t="s">
        <v>971</v>
      </c>
      <c r="F24" s="103" t="s">
        <v>928</v>
      </c>
      <c r="G24" s="103" t="s">
        <v>451</v>
      </c>
      <c r="H24" s="103" t="s">
        <v>968</v>
      </c>
      <c r="I24" s="103" t="s">
        <v>631</v>
      </c>
      <c r="J24" s="103" t="s">
        <v>918</v>
      </c>
      <c r="K24" s="103" t="s">
        <v>919</v>
      </c>
      <c r="L24" s="103" t="s">
        <v>236</v>
      </c>
      <c r="M24" s="103"/>
      <c r="N24" s="103"/>
      <c r="O24" s="103"/>
      <c r="P24" s="103"/>
      <c r="Q24" s="103"/>
      <c r="R24" s="104"/>
    </row>
    <row r="25" spans="1:18" ht="17.25" x14ac:dyDescent="0.35">
      <c r="A25" s="102" t="s">
        <v>972</v>
      </c>
      <c r="B25" s="104" t="s">
        <v>508</v>
      </c>
      <c r="C25" s="103" t="s">
        <v>973</v>
      </c>
      <c r="D25" s="103" t="s">
        <v>974</v>
      </c>
      <c r="E25" s="103" t="s">
        <v>975</v>
      </c>
      <c r="F25" s="103" t="s">
        <v>976</v>
      </c>
      <c r="G25" s="103" t="s">
        <v>977</v>
      </c>
      <c r="H25" s="103" t="s">
        <v>978</v>
      </c>
      <c r="I25" s="103" t="s">
        <v>979</v>
      </c>
      <c r="J25" s="103"/>
      <c r="K25" s="103"/>
      <c r="L25" s="103"/>
      <c r="M25" s="103"/>
      <c r="N25" s="103"/>
      <c r="O25" s="103"/>
      <c r="P25" s="103"/>
      <c r="Q25" s="103"/>
      <c r="R25" s="104"/>
    </row>
    <row r="26" spans="1:18" ht="17.25" x14ac:dyDescent="0.35">
      <c r="A26" s="102" t="s">
        <v>364</v>
      </c>
      <c r="B26" s="104" t="s">
        <v>508</v>
      </c>
      <c r="C26" s="107" t="s">
        <v>980</v>
      </c>
      <c r="D26" s="103" t="s">
        <v>948</v>
      </c>
      <c r="E26" s="103" t="s">
        <v>631</v>
      </c>
      <c r="F26" s="103" t="s">
        <v>648</v>
      </c>
      <c r="G26" s="103" t="s">
        <v>451</v>
      </c>
      <c r="H26" s="103" t="s">
        <v>919</v>
      </c>
      <c r="I26" s="103"/>
      <c r="J26" s="103"/>
      <c r="K26" s="103"/>
      <c r="L26" s="103"/>
      <c r="M26" s="103"/>
      <c r="N26" s="103"/>
      <c r="O26" s="103"/>
      <c r="P26" s="103"/>
      <c r="Q26" s="103"/>
      <c r="R26" s="104"/>
    </row>
    <row r="27" spans="1:18" ht="17.25" x14ac:dyDescent="0.35">
      <c r="A27" s="102" t="s">
        <v>981</v>
      </c>
      <c r="B27" s="104" t="s">
        <v>508</v>
      </c>
      <c r="C27" s="103" t="s">
        <v>534</v>
      </c>
      <c r="D27" s="103"/>
      <c r="E27" s="103"/>
      <c r="F27" s="103"/>
      <c r="G27" s="103"/>
      <c r="H27" s="103"/>
      <c r="I27" s="103"/>
      <c r="J27" s="103"/>
      <c r="K27" s="103"/>
      <c r="L27" s="103"/>
      <c r="M27" s="103"/>
      <c r="N27" s="103"/>
      <c r="O27" s="103"/>
      <c r="P27" s="103"/>
      <c r="Q27" s="103"/>
      <c r="R27" s="104"/>
    </row>
    <row r="28" spans="1:18" ht="17.25" x14ac:dyDescent="0.35">
      <c r="A28" s="102" t="s">
        <v>995</v>
      </c>
      <c r="B28" s="104" t="s">
        <v>508</v>
      </c>
      <c r="C28" s="103" t="s">
        <v>236</v>
      </c>
      <c r="D28" s="103" t="s">
        <v>649</v>
      </c>
      <c r="E28" s="103"/>
      <c r="F28" s="103"/>
      <c r="G28" s="103"/>
      <c r="H28" s="103"/>
      <c r="I28" s="103"/>
      <c r="J28" s="103"/>
      <c r="K28" s="103"/>
      <c r="L28" s="103"/>
      <c r="M28" s="103"/>
      <c r="N28" s="103"/>
      <c r="O28" s="103"/>
      <c r="P28" s="103"/>
      <c r="Q28" s="103"/>
      <c r="R28" s="104"/>
    </row>
    <row r="29" spans="1:18" ht="17.25" x14ac:dyDescent="0.35">
      <c r="A29" s="102" t="s">
        <v>994</v>
      </c>
      <c r="B29" s="104" t="s">
        <v>508</v>
      </c>
      <c r="C29" s="103" t="s">
        <v>236</v>
      </c>
      <c r="D29" s="103" t="s">
        <v>649</v>
      </c>
      <c r="E29" s="103"/>
      <c r="F29" s="103"/>
      <c r="G29" s="103"/>
      <c r="H29" s="103"/>
      <c r="I29" s="103"/>
      <c r="J29" s="103"/>
      <c r="K29" s="103"/>
      <c r="L29" s="103"/>
      <c r="M29" s="103"/>
      <c r="N29" s="103"/>
      <c r="O29" s="103"/>
      <c r="P29" s="103"/>
      <c r="Q29" s="103"/>
      <c r="R29" s="104"/>
    </row>
    <row r="30" spans="1:18" ht="17.25" x14ac:dyDescent="0.35">
      <c r="A30" s="102" t="s">
        <v>982</v>
      </c>
      <c r="B30" s="106" t="s">
        <v>508</v>
      </c>
      <c r="C30" s="103" t="s">
        <v>934</v>
      </c>
      <c r="D30" s="103" t="s">
        <v>631</v>
      </c>
      <c r="E30" s="103" t="s">
        <v>648</v>
      </c>
      <c r="F30" s="103" t="s">
        <v>957</v>
      </c>
      <c r="G30" s="103" t="s">
        <v>918</v>
      </c>
      <c r="H30" s="103" t="s">
        <v>919</v>
      </c>
      <c r="I30" s="103"/>
      <c r="J30" s="103"/>
      <c r="K30" s="103"/>
      <c r="L30" s="103"/>
      <c r="M30" s="103"/>
      <c r="N30" s="103"/>
      <c r="O30" s="103"/>
      <c r="P30" s="103"/>
      <c r="Q30" s="103"/>
      <c r="R30" s="104"/>
    </row>
    <row r="31" spans="1:18" ht="17.25" x14ac:dyDescent="0.35">
      <c r="A31" s="102" t="s">
        <v>983</v>
      </c>
      <c r="B31" s="104" t="s">
        <v>509</v>
      </c>
      <c r="C31" s="103" t="s">
        <v>451</v>
      </c>
      <c r="D31" s="103" t="s">
        <v>984</v>
      </c>
      <c r="E31" s="103" t="s">
        <v>985</v>
      </c>
      <c r="F31" s="103" t="s">
        <v>986</v>
      </c>
      <c r="G31" s="103" t="s">
        <v>987</v>
      </c>
      <c r="H31" s="103" t="s">
        <v>236</v>
      </c>
      <c r="I31" s="103"/>
      <c r="J31" s="103"/>
      <c r="K31" s="103"/>
      <c r="L31" s="103"/>
      <c r="M31" s="103"/>
      <c r="N31" s="103"/>
      <c r="O31" s="103"/>
      <c r="P31" s="103"/>
      <c r="Q31" s="103"/>
      <c r="R31" s="104"/>
    </row>
    <row r="32" spans="1:18" ht="17.25" x14ac:dyDescent="0.35">
      <c r="A32" s="102" t="s">
        <v>433</v>
      </c>
      <c r="B32" s="104" t="s">
        <v>509</v>
      </c>
      <c r="C32" s="103" t="s">
        <v>966</v>
      </c>
      <c r="D32" s="103" t="s">
        <v>918</v>
      </c>
      <c r="E32" s="103" t="s">
        <v>988</v>
      </c>
      <c r="F32" s="103" t="s">
        <v>989</v>
      </c>
      <c r="G32" s="103" t="s">
        <v>919</v>
      </c>
      <c r="H32" s="103"/>
      <c r="I32" s="103"/>
      <c r="J32" s="103"/>
      <c r="K32" s="103"/>
      <c r="L32" s="103"/>
      <c r="M32" s="103"/>
      <c r="N32" s="103"/>
      <c r="O32" s="103"/>
      <c r="P32" s="103"/>
      <c r="Q32" s="103"/>
      <c r="R32" s="104"/>
    </row>
    <row r="33" spans="1:18" ht="17.25" x14ac:dyDescent="0.35">
      <c r="A33" s="102" t="s">
        <v>450</v>
      </c>
      <c r="B33" s="104" t="s">
        <v>509</v>
      </c>
      <c r="C33" s="103" t="s">
        <v>451</v>
      </c>
      <c r="D33" s="103" t="s">
        <v>968</v>
      </c>
      <c r="E33" s="103" t="s">
        <v>918</v>
      </c>
      <c r="F33" s="103" t="s">
        <v>928</v>
      </c>
      <c r="G33" s="103" t="s">
        <v>631</v>
      </c>
      <c r="H33" s="103" t="s">
        <v>919</v>
      </c>
      <c r="I33" s="103" t="s">
        <v>236</v>
      </c>
      <c r="J33" s="103" t="s">
        <v>648</v>
      </c>
      <c r="K33" s="103" t="s">
        <v>621</v>
      </c>
      <c r="L33" s="103"/>
      <c r="M33" s="103"/>
      <c r="N33" s="103"/>
      <c r="O33" s="103"/>
      <c r="P33" s="103"/>
      <c r="Q33" s="103"/>
      <c r="R33" s="104"/>
    </row>
    <row r="34" spans="1:18" ht="17.25" x14ac:dyDescent="0.35">
      <c r="A34" s="102" t="s">
        <v>465</v>
      </c>
      <c r="B34" s="104" t="s">
        <v>509</v>
      </c>
      <c r="C34" s="103" t="s">
        <v>451</v>
      </c>
      <c r="D34" s="103" t="s">
        <v>928</v>
      </c>
      <c r="E34" s="103" t="s">
        <v>990</v>
      </c>
      <c r="F34" s="103" t="s">
        <v>919</v>
      </c>
      <c r="G34" s="103" t="s">
        <v>991</v>
      </c>
      <c r="H34" s="103" t="s">
        <v>952</v>
      </c>
      <c r="I34" s="103" t="s">
        <v>918</v>
      </c>
      <c r="J34" s="103" t="s">
        <v>968</v>
      </c>
      <c r="K34" s="103" t="s">
        <v>648</v>
      </c>
      <c r="L34" s="103" t="s">
        <v>621</v>
      </c>
      <c r="M34" s="103"/>
      <c r="N34" s="103"/>
      <c r="O34" s="103"/>
      <c r="P34" s="103"/>
      <c r="Q34" s="103"/>
      <c r="R34" s="104"/>
    </row>
    <row r="35" spans="1:18" ht="17.25" x14ac:dyDescent="0.35">
      <c r="A35" s="102" t="s">
        <v>475</v>
      </c>
      <c r="B35" s="104" t="s">
        <v>509</v>
      </c>
      <c r="C35" s="103" t="s">
        <v>451</v>
      </c>
      <c r="D35" s="103" t="s">
        <v>968</v>
      </c>
      <c r="E35" s="103" t="s">
        <v>236</v>
      </c>
      <c r="F35" s="103" t="s">
        <v>928</v>
      </c>
      <c r="G35" s="103" t="s">
        <v>631</v>
      </c>
      <c r="H35" s="103" t="s">
        <v>919</v>
      </c>
      <c r="I35" s="103" t="s">
        <v>918</v>
      </c>
      <c r="J35" s="103"/>
      <c r="K35" s="103"/>
      <c r="L35" s="103"/>
      <c r="M35" s="103"/>
      <c r="N35" s="103"/>
      <c r="O35" s="103"/>
      <c r="P35" s="103"/>
      <c r="Q35" s="103"/>
      <c r="R35" s="104"/>
    </row>
    <row r="36" spans="1:18" ht="17.25" x14ac:dyDescent="0.35">
      <c r="A36" s="102" t="s">
        <v>490</v>
      </c>
      <c r="B36" s="104" t="s">
        <v>509</v>
      </c>
      <c r="C36" s="103" t="s">
        <v>451</v>
      </c>
      <c r="D36" s="103" t="s">
        <v>968</v>
      </c>
      <c r="E36" s="103" t="s">
        <v>236</v>
      </c>
      <c r="F36" s="103" t="s">
        <v>928</v>
      </c>
      <c r="G36" s="103" t="s">
        <v>631</v>
      </c>
      <c r="H36" s="103" t="s">
        <v>919</v>
      </c>
      <c r="I36" s="103" t="s">
        <v>918</v>
      </c>
      <c r="J36" s="103"/>
      <c r="K36" s="103"/>
      <c r="L36" s="103"/>
      <c r="M36" s="103"/>
      <c r="N36" s="103"/>
      <c r="O36" s="103"/>
      <c r="P36" s="103"/>
      <c r="Q36" s="103"/>
      <c r="R36" s="104"/>
    </row>
    <row r="37" spans="1:18" ht="18" thickBot="1" x14ac:dyDescent="0.4">
      <c r="A37" s="108" t="s">
        <v>992</v>
      </c>
      <c r="B37" s="110" t="s">
        <v>509</v>
      </c>
      <c r="C37" s="109" t="s">
        <v>451</v>
      </c>
      <c r="D37" s="109" t="s">
        <v>993</v>
      </c>
      <c r="E37" s="109" t="s">
        <v>236</v>
      </c>
      <c r="F37" s="109" t="s">
        <v>928</v>
      </c>
      <c r="G37" s="109" t="s">
        <v>631</v>
      </c>
      <c r="H37" s="109" t="s">
        <v>918</v>
      </c>
      <c r="I37" s="109" t="s">
        <v>968</v>
      </c>
      <c r="J37" s="109" t="s">
        <v>919</v>
      </c>
      <c r="K37" s="109" t="s">
        <v>621</v>
      </c>
      <c r="L37" s="109" t="s">
        <v>648</v>
      </c>
      <c r="M37" s="109"/>
      <c r="N37" s="109"/>
      <c r="O37" s="109"/>
      <c r="P37" s="109"/>
      <c r="Q37" s="109"/>
      <c r="R37" s="110"/>
    </row>
  </sheetData>
  <sortState xmlns:xlrd2="http://schemas.microsoft.com/office/spreadsheetml/2017/richdata2" ref="A2:R37">
    <sortCondition descending="1" ref="B2:B37"/>
    <sortCondition ref="A2:A37"/>
  </sortState>
  <hyperlinks>
    <hyperlink ref="C2" r:id="rId1" xr:uid="{9BCD12DE-0F34-E041-ADD7-C91CE6955CCE}"/>
    <hyperlink ref="D2" r:id="rId2" xr:uid="{5D02BA6F-6124-0B44-8E41-0E6DCE118E59}"/>
    <hyperlink ref="E2" r:id="rId3" xr:uid="{27B8AE28-E1C8-A14A-A3A2-E6E49D79D2BF}"/>
    <hyperlink ref="F2" r:id="rId4" xr:uid="{35D85424-4332-1E47-B79E-CD61587508DE}"/>
    <hyperlink ref="G2" r:id="rId5" xr:uid="{18FCB4E2-189A-B64A-BFCF-64DFF4FEF5D3}"/>
    <hyperlink ref="H2" r:id="rId6" xr:uid="{7429E3E5-7BF3-2644-8236-B40046E707D1}"/>
    <hyperlink ref="I2" r:id="rId7" xr:uid="{23579628-398F-1A4E-8506-032E2CE2FCB0}"/>
    <hyperlink ref="J2" r:id="rId8" xr:uid="{EBAAF2E1-CBD2-EF47-96BA-CE4D5AB1278E}"/>
    <hyperlink ref="K2" r:id="rId9" xr:uid="{CBA57123-BF92-F04D-84D1-A7778B82E0DC}"/>
    <hyperlink ref="L2" r:id="rId10" xr:uid="{4AA2E4F5-491D-F046-8209-E35252FC11F7}"/>
    <hyperlink ref="C3" r:id="rId11" xr:uid="{DB9817C4-647D-654D-829F-83E9A6C3B07C}"/>
    <hyperlink ref="D3" r:id="rId12" xr:uid="{B119ECC5-F9D3-2349-8B3A-A5AFCCD0076A}"/>
    <hyperlink ref="E3" r:id="rId13" xr:uid="{284C1936-C4EB-CB40-81E0-E31E9C5116DE}"/>
    <hyperlink ref="C4" r:id="rId14" xr:uid="{E10BC8B6-66EA-F74E-A4E7-7B6ED57A64A5}"/>
    <hyperlink ref="D4" r:id="rId15" xr:uid="{15BA3461-292B-354B-AE30-BF5ADF5AB60F}"/>
    <hyperlink ref="E4" r:id="rId16" xr:uid="{73F63C25-D0C0-D444-8B7A-41A14BCA8937}"/>
    <hyperlink ref="C5" r:id="rId17" xr:uid="{908955B5-0355-924D-8E6B-34026698F3AD}"/>
    <hyperlink ref="D5" r:id="rId18" xr:uid="{725E8104-3830-9C42-AEF8-CCB71B647B65}"/>
    <hyperlink ref="E5" r:id="rId19" xr:uid="{56D83D35-18E8-F447-879A-19BE4257E146}"/>
    <hyperlink ref="F5" r:id="rId20" xr:uid="{67DDC2CF-1485-AB47-983B-7144417DE913}"/>
    <hyperlink ref="G5" r:id="rId21" xr:uid="{32466A9F-C77B-7744-A52A-C795ECDBA8D5}"/>
    <hyperlink ref="H5" r:id="rId22" xr:uid="{2C52391B-D501-084B-A1BA-03A6B264E43C}"/>
    <hyperlink ref="C6" r:id="rId23" xr:uid="{EB4E9DF8-3A49-4449-A6DA-52EDBBF472AD}"/>
    <hyperlink ref="D6" r:id="rId24" xr:uid="{2D989EBB-1DDE-5041-ABF9-1306C373BF1A}"/>
    <hyperlink ref="E6" r:id="rId25" xr:uid="{F45C7523-5377-7E47-AB1A-A61F331D6215}"/>
    <hyperlink ref="C7" r:id="rId26" xr:uid="{C9D85F24-5119-9D4D-87CF-085F2A63409D}"/>
    <hyperlink ref="D7" r:id="rId27" xr:uid="{EBCA5A7A-C6FE-B64A-8D95-57FFD16BA479}"/>
    <hyperlink ref="C8" r:id="rId28" xr:uid="{35E02C4C-EFB7-E042-8B2F-B910213448B0}"/>
    <hyperlink ref="D8" r:id="rId29" xr:uid="{2B66CBA3-131B-6E4D-ACE7-2D96C9FE71B3}"/>
    <hyperlink ref="E8" r:id="rId30" xr:uid="{0ADA429C-BA28-634F-A81C-D54F6E18FF12}"/>
    <hyperlink ref="F8" r:id="rId31" xr:uid="{86DA01C1-7CC0-4D4B-B015-505CD8F9ABC6}"/>
    <hyperlink ref="G8" r:id="rId32" xr:uid="{AC39B919-1B8F-DC4B-9D29-229CBF3B3033}"/>
    <hyperlink ref="H8" r:id="rId33" xr:uid="{5D629660-0D88-B74F-9F86-8CDF24E6FF5B}"/>
    <hyperlink ref="I8" r:id="rId34" xr:uid="{604F4BB7-6BD7-C54D-A394-A39FBB1C4A98}"/>
    <hyperlink ref="J8" r:id="rId35" xr:uid="{4938E6F1-D76E-3B45-8A8D-FD46F5050E09}"/>
    <hyperlink ref="K8" r:id="rId36" xr:uid="{A910A03C-1F13-E34A-B2BB-AC73FDFD568C}"/>
    <hyperlink ref="L8" r:id="rId37" xr:uid="{4B297E9A-243D-1040-8824-8BC6F0697D4A}"/>
    <hyperlink ref="M8" r:id="rId38" xr:uid="{4CB5B317-B044-E44B-BB8C-1E0D01A22242}"/>
    <hyperlink ref="N8" r:id="rId39" xr:uid="{505190E2-60BB-874A-8DA2-52397B65D298}"/>
    <hyperlink ref="C9" r:id="rId40" xr:uid="{6201B6A5-AF59-7C42-A464-838DF9C528CD}"/>
    <hyperlink ref="D9" r:id="rId41" xr:uid="{5FB44201-B6C0-7446-9F0C-9B68BA5CAE22}"/>
    <hyperlink ref="E9" r:id="rId42" xr:uid="{09AEA8C6-642A-7C40-A4E1-1ED748364374}"/>
    <hyperlink ref="F9" r:id="rId43" xr:uid="{5BC5CE90-1EE6-9E41-9413-1F096ADF786A}"/>
    <hyperlink ref="G9" r:id="rId44" xr:uid="{5A1955C9-99F8-764D-A287-C68182A3E48F}"/>
    <hyperlink ref="H9" r:id="rId45" xr:uid="{0CDC7E26-E434-1F4A-88E7-553D782C27C7}"/>
    <hyperlink ref="I9" r:id="rId46" xr:uid="{0E9BAEFA-79F6-9D44-9216-C16568F1812E}"/>
    <hyperlink ref="J9" r:id="rId47" xr:uid="{7BD61F99-5C15-AB48-BEA8-2234D9328364}"/>
    <hyperlink ref="K9" r:id="rId48" xr:uid="{3A02E98A-871C-FD46-AB09-93639DBEAEB7}"/>
    <hyperlink ref="L9" r:id="rId49" xr:uid="{FC44B668-901E-E845-843D-6C52A7A7F6A0}"/>
    <hyperlink ref="M9" r:id="rId50" xr:uid="{71647903-6055-3045-80BB-37D25583EF6B}"/>
    <hyperlink ref="N9" r:id="rId51" xr:uid="{461EF5EE-4551-CC47-81AF-B7868A81FC4D}"/>
    <hyperlink ref="O9" r:id="rId52" xr:uid="{A64C56B6-125F-7245-B970-7486B88BCA1D}"/>
    <hyperlink ref="D10" r:id="rId53" xr:uid="{A79E91EA-B9F5-134B-8D1A-8285152F6623}"/>
    <hyperlink ref="E10" r:id="rId54" xr:uid="{FF4E72EB-130D-D543-9C95-888E4BB77621}"/>
    <hyperlink ref="F10" r:id="rId55" xr:uid="{7AC0A233-E26F-AB4E-A6CC-B8201E420F45}"/>
    <hyperlink ref="G10" r:id="rId56" xr:uid="{19E36E3E-772F-404B-A34C-A02870EA69A4}"/>
    <hyperlink ref="H10" r:id="rId57" xr:uid="{813F44A9-609A-6743-98A6-07D087308110}"/>
    <hyperlink ref="I10" r:id="rId58" xr:uid="{AC48562E-1DC5-844F-A7B6-9694C6A28527}"/>
    <hyperlink ref="C11" r:id="rId59" xr:uid="{44E35B11-4B71-6446-B7FC-9439891A4A1A}"/>
    <hyperlink ref="D11" r:id="rId60" xr:uid="{C9A843A5-DDB6-C445-BC9B-36EDE7131979}"/>
    <hyperlink ref="E11" r:id="rId61" xr:uid="{9AB0B6BB-D15F-6345-AF09-7F86EF332F39}"/>
    <hyperlink ref="F11" r:id="rId62" xr:uid="{01B211E9-1FE5-C040-A0AF-4668A3EB372D}"/>
    <hyperlink ref="G11" r:id="rId63" xr:uid="{89E1EB8E-AF60-4B40-86E1-BD41FECC8080}"/>
    <hyperlink ref="H11" r:id="rId64" xr:uid="{ABC3B348-037F-F24E-99B0-6C7604C3B097}"/>
    <hyperlink ref="I11" r:id="rId65" xr:uid="{857885D9-C072-EC44-8F44-B56AD9135319}"/>
    <hyperlink ref="D12" r:id="rId66" xr:uid="{998804F1-5E3F-E046-B988-0C224FFE4F9F}"/>
    <hyperlink ref="E12" r:id="rId67" xr:uid="{A252D658-F106-944A-B197-4C1FB2BAEBE8}"/>
    <hyperlink ref="F12" r:id="rId68" xr:uid="{61043143-EAB4-2F41-8167-6565D4D949F6}"/>
    <hyperlink ref="G12" r:id="rId69" xr:uid="{2D88D9D5-7BA5-E147-9646-033D586F445D}"/>
    <hyperlink ref="H12" r:id="rId70" xr:uid="{773A1862-2205-134C-B92A-B4E3B124734B}"/>
    <hyperlink ref="I12" r:id="rId71" xr:uid="{4037A4CE-BEE7-0341-85A7-F776EBCFEFB2}"/>
    <hyperlink ref="C14" r:id="rId72" xr:uid="{0EC00192-EA40-C642-838E-24349D378DE3}"/>
    <hyperlink ref="D14" r:id="rId73" xr:uid="{7E54D8D7-42C0-DA44-96AE-FD505073B0D5}"/>
    <hyperlink ref="E14" r:id="rId74" xr:uid="{83086FA8-26A5-7946-818B-71D38E880818}"/>
    <hyperlink ref="F14" r:id="rId75" xr:uid="{3B07FF97-44F7-0641-827A-D2F2E8E1A113}"/>
    <hyperlink ref="G14" r:id="rId76" xr:uid="{ECA9EE1D-587F-7742-A0D1-EBF4299CB748}"/>
    <hyperlink ref="H14" r:id="rId77" xr:uid="{72EA64F4-DC00-2F4F-A96A-8694934A89E2}"/>
    <hyperlink ref="I14" r:id="rId78" xr:uid="{C155F873-068C-D740-890A-9945AA662BA5}"/>
    <hyperlink ref="J14" r:id="rId79" xr:uid="{7743BC5F-BC03-0145-8BFB-77E547BC742F}"/>
    <hyperlink ref="K14" r:id="rId80" xr:uid="{78FAA87B-817A-8749-A685-6B079F842505}"/>
    <hyperlink ref="C15" r:id="rId81" xr:uid="{49126DC9-0C65-DF4C-945A-1A3A1EC260A2}"/>
    <hyperlink ref="D15" r:id="rId82" xr:uid="{B4B21A68-E08B-4442-ACB5-0550C445A67B}"/>
    <hyperlink ref="E15" r:id="rId83" xr:uid="{D52B4125-85C4-F14C-BD58-DD4A6F70EB0F}"/>
    <hyperlink ref="F15" r:id="rId84" xr:uid="{AD06E14E-2438-CC4A-831D-B865E8B20496}"/>
    <hyperlink ref="G15" r:id="rId85" xr:uid="{28AD6CA9-9117-0A40-BB39-F8E95B31CBA2}"/>
    <hyperlink ref="H15" r:id="rId86" xr:uid="{C3328A88-79E0-4041-A4BC-910411FD4904}"/>
    <hyperlink ref="C16" r:id="rId87" xr:uid="{8BCE132B-A3DB-E34B-B7B8-375215C66EC1}"/>
    <hyperlink ref="D16" r:id="rId88" xr:uid="{AB0ADD6A-4041-C146-8FEA-9E62CEA9E30F}"/>
    <hyperlink ref="E16" r:id="rId89" xr:uid="{F35B564D-795F-DF49-9777-3CFCD1E245DE}"/>
    <hyperlink ref="F16" r:id="rId90" xr:uid="{56106424-0285-D344-949E-17505BBF4BC0}"/>
    <hyperlink ref="C17" r:id="rId91" location=":~:text=Poverty%20gap%20at%20national%20poverty%20lines%20is%20the%20mean%20shortfall,percentage%20of%20the%20poverty%20lines.&amp;text=National%20poverty%20lines%20reflect%20local,needed%20to%20be%20non%2Dpoor." xr:uid="{EC94D02E-63E6-7544-8845-050B470814E8}"/>
    <hyperlink ref="D17" r:id="rId92" xr:uid="{B24DAD9F-C88F-8A46-ACD2-4BC77D7C6986}"/>
    <hyperlink ref="E17" r:id="rId93" xr:uid="{E5C63829-C781-8044-A2A1-4A6940DD0926}"/>
    <hyperlink ref="F17" r:id="rId94" xr:uid="{3CA9439F-390E-E244-ABB7-8827B35A7DE9}"/>
    <hyperlink ref="C18" r:id="rId95" xr:uid="{D47D3C55-7A6E-424A-B6E9-F1080B9A45D0}"/>
    <hyperlink ref="D18" r:id="rId96" xr:uid="{1CCA14E1-6D1B-994E-9B07-61230FB2A43C}"/>
    <hyperlink ref="E18" r:id="rId97" xr:uid="{C869A67F-4A49-A342-AC19-754C5F02FA4C}"/>
    <hyperlink ref="C19" r:id="rId98" xr:uid="{F72ABAA6-E779-C249-A574-1F08E02653E6}"/>
    <hyperlink ref="D19" r:id="rId99" xr:uid="{47FB6F1D-D797-0142-8570-84EC2E49C82F}"/>
    <hyperlink ref="E19" r:id="rId100" xr:uid="{1B543FEB-8011-C245-BDAD-D936D4AFDEF8}"/>
    <hyperlink ref="F19" r:id="rId101" xr:uid="{3FBE1644-E81D-7947-90C8-647C01FAE97F}"/>
    <hyperlink ref="G19" r:id="rId102" xr:uid="{291333EC-C558-7F49-821B-A12DC6628499}"/>
    <hyperlink ref="C20" r:id="rId103" location="1" xr:uid="{4639F081-8F7E-4F4E-9E65-18896FFF4F70}"/>
    <hyperlink ref="D20" r:id="rId104" xr:uid="{1A58D9E0-13EC-B946-8AC8-5E00CD12C717}"/>
    <hyperlink ref="E20" r:id="rId105" xr:uid="{E675E625-5E53-E54F-9AC6-769B58377E6A}"/>
    <hyperlink ref="F20" r:id="rId106" xr:uid="{80C812BA-FB9D-3C4E-BD22-F890EB6A4FF9}"/>
    <hyperlink ref="G20" r:id="rId107" xr:uid="{0A67C048-1CAE-AE44-854F-CC07AAC538D7}"/>
    <hyperlink ref="H20" r:id="rId108" xr:uid="{0DACB5AB-290F-5E47-8C74-1090F788BDAF}"/>
    <hyperlink ref="I20" r:id="rId109" xr:uid="{4EC1900D-EFF0-7644-9903-5E33F323A181}"/>
    <hyperlink ref="J20" r:id="rId110" xr:uid="{BC911CA8-FE1E-FB44-ACB3-7D2142A1F5B5}"/>
    <hyperlink ref="K20" r:id="rId111" xr:uid="{72E95567-7051-5543-9773-84AA9E8E93BA}"/>
    <hyperlink ref="L20" r:id="rId112" xr:uid="{EB228A9C-B4FE-884E-B065-F60A76F4F184}"/>
    <hyperlink ref="M20" r:id="rId113" xr:uid="{5FC3BC53-6D41-4F47-B94B-8B8B1F87C41D}"/>
    <hyperlink ref="N20" r:id="rId114" xr:uid="{066B5FF4-97E6-734B-868A-932A58466B7B}"/>
    <hyperlink ref="O20" r:id="rId115" xr:uid="{2B180FAB-4844-5643-B4D0-505B88FAE1A9}"/>
    <hyperlink ref="P20" r:id="rId116" xr:uid="{367F2377-307D-3F4E-94B3-C5C7AC565ECD}"/>
    <hyperlink ref="Q20" r:id="rId117" xr:uid="{E1E95D84-D8C2-E14E-B0AE-CF3F7C73EBB2}"/>
    <hyperlink ref="R20" r:id="rId118" xr:uid="{E8886DA2-C8BE-4B46-BAE0-1655FC7A9531}"/>
    <hyperlink ref="C21" r:id="rId119" xr:uid="{86834F3C-3E43-1547-81AB-5955F4B40A83}"/>
    <hyperlink ref="D21" r:id="rId120" xr:uid="{03406422-82E7-4C49-A9AF-27F943862374}"/>
    <hyperlink ref="E21" r:id="rId121" xr:uid="{3CA39FF6-011D-654B-8423-AC2E4B99EEC5}"/>
    <hyperlink ref="F21" r:id="rId122" xr:uid="{63300E08-EA4E-7C4E-94B5-CD9656694B09}"/>
    <hyperlink ref="G21" r:id="rId123" xr:uid="{6C59680A-3541-F44B-AC96-C514521FC8FC}"/>
    <hyperlink ref="H21" r:id="rId124" xr:uid="{97FE0524-4DD3-F746-9547-D6043DAD554D}"/>
    <hyperlink ref="I21" r:id="rId125" xr:uid="{9D5D8460-55F8-4B41-9D14-E9EB55A056CC}"/>
    <hyperlink ref="J21" r:id="rId126" xr:uid="{3B04153D-44F2-2F43-BCD3-3D6C386CA30A}"/>
    <hyperlink ref="C22" r:id="rId127" xr:uid="{A2EDC237-15E8-F947-AFB8-A0FD29AC0CAF}"/>
    <hyperlink ref="D22" r:id="rId128" xr:uid="{FD98CFF5-6941-EB47-982A-11FECE9FA910}"/>
    <hyperlink ref="E22" r:id="rId129" xr:uid="{EACCE224-FFA4-EE44-A9FF-BDB5FFA17AC8}"/>
    <hyperlink ref="F22" r:id="rId130" xr:uid="{5877B4E7-0247-3C40-B4BE-182247F28903}"/>
    <hyperlink ref="G22" r:id="rId131" xr:uid="{0F4D1656-E5CE-3B48-9E7A-8C526F822635}"/>
    <hyperlink ref="H22" r:id="rId132" xr:uid="{4B9D70B3-5240-F340-AF8F-D7AED3A79C84}"/>
    <hyperlink ref="I22" r:id="rId133" xr:uid="{E984700C-9105-1643-B289-51297384901B}"/>
    <hyperlink ref="J22" r:id="rId134" xr:uid="{0889D3C4-D002-5C4C-8B83-E9D3F5845514}"/>
    <hyperlink ref="C23" r:id="rId135" xr:uid="{8EB8E922-A5FF-D84E-86EC-0F4F59A0FA8B}"/>
    <hyperlink ref="D23" r:id="rId136" xr:uid="{1B36EAAE-B6DB-2342-BA41-C1FBD5CD7D28}"/>
    <hyperlink ref="E23" r:id="rId137" xr:uid="{B0017F50-D987-6849-A664-8A394F85342E}"/>
    <hyperlink ref="F23" r:id="rId138" xr:uid="{3B6C20AB-883B-9941-86D8-F1EFEBE48931}"/>
    <hyperlink ref="G23" r:id="rId139" xr:uid="{90C5F587-99FC-6F4D-A4D6-3000685BA4E4}"/>
    <hyperlink ref="C24" r:id="rId140" xr:uid="{9E93B06D-601B-3045-AF74-17DC7A409C3B}"/>
    <hyperlink ref="D24" r:id="rId141" xr:uid="{D7B4911D-BD92-9246-84F8-BC75CBF406D4}"/>
    <hyperlink ref="E24" r:id="rId142" xr:uid="{CD077E6F-55C4-D84F-9727-1EE1E96552FF}"/>
    <hyperlink ref="F24" r:id="rId143" xr:uid="{FBAD7164-218E-E34F-8A5E-EA59445E9B3E}"/>
    <hyperlink ref="G24" r:id="rId144" xr:uid="{FCBCF7AD-413B-8845-AB7C-2F227F829998}"/>
    <hyperlink ref="H24" r:id="rId145" xr:uid="{B3585175-5A1C-E741-9F2F-04D0CDBBF36B}"/>
    <hyperlink ref="I24" r:id="rId146" xr:uid="{8A8C2313-FD1A-CE46-A0D6-9BA996A42BFE}"/>
    <hyperlink ref="J24" r:id="rId147" xr:uid="{95C99A3D-888D-FA46-9D82-CEE6B492616F}"/>
    <hyperlink ref="K24" r:id="rId148" xr:uid="{DB442D7C-BF6F-A54C-AD6C-B368405AC72A}"/>
    <hyperlink ref="L24" r:id="rId149" xr:uid="{31CC63E4-8A2E-6F4D-9AD3-B3628CBAB364}"/>
    <hyperlink ref="C25" r:id="rId150" xr:uid="{05BA846B-8B20-0945-BD83-6481A5AF2A21}"/>
    <hyperlink ref="D25" r:id="rId151" xr:uid="{106EDE7A-9ACD-304D-9F57-A1E20693F95C}"/>
    <hyperlink ref="E25" r:id="rId152" xr:uid="{C9DCD5D1-AD70-AC4E-881C-2F3F7BC092B7}"/>
    <hyperlink ref="F25" r:id="rId153" xr:uid="{02105E4C-41CD-944D-8AB3-7741F0F07617}"/>
    <hyperlink ref="G25" r:id="rId154" xr:uid="{6D9F579E-B958-DC4D-832B-33C6B4ED101E}"/>
    <hyperlink ref="H25" r:id="rId155" xr:uid="{78E51F43-F786-534D-A0A7-214856130108}"/>
    <hyperlink ref="I25" r:id="rId156" xr:uid="{6928436F-5575-414F-95E1-5BAA3F7D32B1}"/>
    <hyperlink ref="C26" r:id="rId157" xr:uid="{127F27EC-005F-AA4F-A94E-AEE265CCB1B6}"/>
    <hyperlink ref="D26" r:id="rId158" xr:uid="{60FA55C0-4785-C442-A0BF-D596E3AB6B47}"/>
    <hyperlink ref="E26" r:id="rId159" xr:uid="{138640A3-6585-F44B-B9F0-A861D87FD142}"/>
    <hyperlink ref="F26" r:id="rId160" xr:uid="{287FF976-1F75-2949-9BC6-E4ABAAC8AF1D}"/>
    <hyperlink ref="G26" r:id="rId161" xr:uid="{B11225BB-F431-2748-AF1B-9789003D4E4A}"/>
    <hyperlink ref="H26" r:id="rId162" xr:uid="{F821042C-9222-2E45-9F5A-7EFE0A46BAA5}"/>
    <hyperlink ref="C27" r:id="rId163" xr:uid="{20E55CF1-F203-A042-AE02-57DC668CD561}"/>
    <hyperlink ref="C30" r:id="rId164" xr:uid="{4FDCBA3B-EBCE-D541-9F3B-6CE49ABF6515}"/>
    <hyperlink ref="D30" r:id="rId165" xr:uid="{28DF28EE-48B5-9842-8C5D-6A8967CCFBB5}"/>
    <hyperlink ref="E30" r:id="rId166" xr:uid="{4335B1DB-8077-3B42-A5A4-C8F1B198B555}"/>
    <hyperlink ref="F30" r:id="rId167" xr:uid="{88DD5786-CBA2-674C-8455-07652AE55605}"/>
    <hyperlink ref="G30" r:id="rId168" xr:uid="{6BD65AD4-9EF5-1E47-91E8-D17CCC18A75E}"/>
    <hyperlink ref="H30" r:id="rId169" xr:uid="{FC287A90-2B83-1E4A-9F02-E65D6084EF9B}"/>
    <hyperlink ref="C31" r:id="rId170" xr:uid="{784B26F0-1BEF-7543-90E3-5879CB77F55D}"/>
    <hyperlink ref="D31" r:id="rId171" xr:uid="{02A81EAB-FCCC-BB4D-BC23-6FEC937F0479}"/>
    <hyperlink ref="E31" r:id="rId172" xr:uid="{87E5B57F-BE84-E246-AA5D-46EF154355BB}"/>
    <hyperlink ref="F31" r:id="rId173" xr:uid="{44757130-9BF3-764D-883D-61A41E0B2B38}"/>
    <hyperlink ref="G31" r:id="rId174" xr:uid="{50CF1A2B-9D6C-3748-8C3C-1866A8C3BFC2}"/>
    <hyperlink ref="H31" r:id="rId175" xr:uid="{7CAA01E4-033E-B545-82CE-C1027863DD92}"/>
    <hyperlink ref="C32" r:id="rId176" xr:uid="{A8F91918-8924-6143-AB4F-4513B26BA5ED}"/>
    <hyperlink ref="D32" r:id="rId177" xr:uid="{7912D373-EDA7-5F4E-8ED7-456AF1A01326}"/>
    <hyperlink ref="E32" r:id="rId178" xr:uid="{79677A2D-6C4A-F045-A7E7-12A407C613DC}"/>
    <hyperlink ref="F32" r:id="rId179" xr:uid="{C598194F-EC3B-C646-837B-3E711E1EEBC8}"/>
    <hyperlink ref="G32" r:id="rId180" xr:uid="{EACE9F7D-6A27-C44F-B8A1-FD5AAF646FF8}"/>
    <hyperlink ref="C33" r:id="rId181" xr:uid="{FA6D8A34-F118-B94E-9D80-33EBFFBDE840}"/>
    <hyperlink ref="D33" r:id="rId182" xr:uid="{FD69A4A3-2641-9348-B830-2AD60F2EF90F}"/>
    <hyperlink ref="E33" r:id="rId183" xr:uid="{685FE913-DB14-F346-9D86-304D589AA249}"/>
    <hyperlink ref="F33" r:id="rId184" xr:uid="{AE201BEC-3B75-264D-976B-F05B9306816A}"/>
    <hyperlink ref="G33" r:id="rId185" xr:uid="{340BA81F-FB5F-3D47-8251-7B6956A620D0}"/>
    <hyperlink ref="H33" r:id="rId186" xr:uid="{64F26687-EF29-A14A-ADB2-970D4D743E14}"/>
    <hyperlink ref="I33" r:id="rId187" xr:uid="{381B063A-5BFF-264C-92EF-09180F73D24E}"/>
    <hyperlink ref="J33" r:id="rId188" xr:uid="{C222CDE9-63A7-7544-8BA9-0ABF66752236}"/>
    <hyperlink ref="K33" r:id="rId189" xr:uid="{D4B48991-E481-5A49-B916-3A2931C0E006}"/>
    <hyperlink ref="C34" r:id="rId190" xr:uid="{C1EFDE95-1A04-904D-BD81-2CEADA701D86}"/>
    <hyperlink ref="D34" r:id="rId191" xr:uid="{D6C7CF4E-897B-674A-9DF3-53F9B2407041}"/>
    <hyperlink ref="E34" r:id="rId192" xr:uid="{4D2F001D-8469-4A47-A6EF-5A68FBEB94D5}"/>
    <hyperlink ref="F34" r:id="rId193" xr:uid="{BAB41ACF-5393-4740-AF8C-71CE744E5A8E}"/>
    <hyperlink ref="G34" r:id="rId194" xr:uid="{64361081-9BD0-C04C-B484-68202D21277F}"/>
    <hyperlink ref="H34" r:id="rId195" location="chapter-1_1" xr:uid="{C9EEF516-362F-EA47-BB12-7488D27EFF51}"/>
    <hyperlink ref="I34" r:id="rId196" location="chapter-1_1" xr:uid="{803EF106-1F3E-164D-BF22-8A6A2413D3D5}"/>
    <hyperlink ref="J34" r:id="rId197" xr:uid="{704B2ACF-D876-2645-83B7-31882A74BC8B}"/>
    <hyperlink ref="K34" r:id="rId198" location=":~:text=795%20million%20people%20are%20estimated,still%20goes%20hungry%20in%20Africa." xr:uid="{D3A0A34D-239F-C942-BF62-CA05265063CC}"/>
    <hyperlink ref="L34" r:id="rId199" xr:uid="{FD38D26B-B015-1441-9EEC-CFF6B26E65E5}"/>
    <hyperlink ref="C35" r:id="rId200" xr:uid="{B0633860-F79B-2147-9EDF-CED271DD7EBD}"/>
    <hyperlink ref="D35" r:id="rId201" xr:uid="{7BF073FB-6F8B-8248-BFE2-5076CFC5C91D}"/>
    <hyperlink ref="E35" r:id="rId202" xr:uid="{73CDD6E0-F7FC-0B4B-BD54-3A4EA74D81CE}"/>
    <hyperlink ref="F35" r:id="rId203" xr:uid="{93BAA398-D99E-8E42-B29F-4E0BA6BFAAAA}"/>
    <hyperlink ref="G35" r:id="rId204" xr:uid="{341A99FA-1CA6-7649-8E1D-AB88710978E4}"/>
    <hyperlink ref="H35" r:id="rId205" xr:uid="{D765514B-3ED3-1143-89C7-ED9E4540C233}"/>
    <hyperlink ref="I35" r:id="rId206" xr:uid="{5034B649-55BD-5841-989C-1E4523C2DE83}"/>
    <hyperlink ref="C36" r:id="rId207" xr:uid="{E56F9B33-0642-874B-9D18-7D6ACE461CF8}"/>
    <hyperlink ref="D36" r:id="rId208" xr:uid="{4225375F-E2A2-8841-876A-DEE467699802}"/>
    <hyperlink ref="E36" r:id="rId209" xr:uid="{8238A157-DA31-4146-8FF5-00CD1B1A254A}"/>
    <hyperlink ref="F36" r:id="rId210" xr:uid="{E9372C2C-9F0B-9347-B3F1-0FA797A5BF0F}"/>
    <hyperlink ref="G36" r:id="rId211" xr:uid="{2CACBDC0-4442-8A40-8E7D-5DEA31A36DFB}"/>
    <hyperlink ref="H36" r:id="rId212" xr:uid="{107C3F63-FD0D-7B43-B79A-759623617481}"/>
    <hyperlink ref="I36" r:id="rId213" xr:uid="{ACBB6321-31A8-8E44-92C9-9A0B0C5AD628}"/>
    <hyperlink ref="C37" r:id="rId214" xr:uid="{412B41C4-BB4D-7246-BB9B-CCACCB6ADC9B}"/>
    <hyperlink ref="D37" r:id="rId215" xr:uid="{801CA51C-0214-F54B-8BD2-1C9FB5479487}"/>
    <hyperlink ref="E37" r:id="rId216" xr:uid="{9B0F41F4-EF2D-7743-A7DF-6058622D5521}"/>
    <hyperlink ref="F37" r:id="rId217" xr:uid="{5B254403-749C-5144-8FD3-4BD64878BC7C}"/>
    <hyperlink ref="G37" r:id="rId218" xr:uid="{68046253-DA99-1640-81F8-52FC9472B080}"/>
    <hyperlink ref="H37" r:id="rId219" xr:uid="{2C3AB678-C059-834A-A7BC-DDC6EE035310}"/>
    <hyperlink ref="I37" r:id="rId220" xr:uid="{81AE5616-D1F2-DB49-A69F-04B0C528234D}"/>
    <hyperlink ref="J37" r:id="rId221" xr:uid="{6532B647-9BA6-9240-9647-DA90D7DB932E}"/>
    <hyperlink ref="K37" r:id="rId222" xr:uid="{AB6BA277-EB2A-4249-9AB6-58838EB25E6A}"/>
    <hyperlink ref="L37" r:id="rId223" xr:uid="{C7026966-331D-E74C-B094-40030E49328B}"/>
    <hyperlink ref="C29" r:id="rId224" location="1" xr:uid="{D6FB6D34-9A1E-1847-9C99-2DB55E489DDA}"/>
    <hyperlink ref="D29" r:id="rId225" xr:uid="{4B491838-BFB3-AA48-BEFA-9C6085267F2A}"/>
    <hyperlink ref="C28" r:id="rId226" location="1" xr:uid="{B43261D1-6D3F-4F48-AD17-7E6B7F09BA93}"/>
    <hyperlink ref="D28" r:id="rId227" xr:uid="{6821F74B-344D-C64C-9EA2-723C4B7D118D}"/>
    <hyperlink ref="C13" r:id="rId228" location="1" xr:uid="{EFB51EFF-4DD7-C843-89E8-2B842FCC2EA0}"/>
    <hyperlink ref="D13" r:id="rId229" xr:uid="{003A391D-9894-A648-ACD8-5AB5042BA7B4}"/>
    <hyperlink ref="E13" r:id="rId230" xr:uid="{26B934A8-B733-C34A-AC91-584893836166}"/>
    <hyperlink ref="F13" r:id="rId231" xr:uid="{336ECC79-E785-5B42-8E01-BFBCBB4BFF5C}"/>
    <hyperlink ref="G13" r:id="rId232" xr:uid="{28C5EC98-6AA7-2846-B888-4DA33293B913}"/>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Poverty Indicators</vt:lpstr>
      <vt:lpstr>Data Sources</vt:lpstr>
      <vt:lpstr>Organization Usage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Wood Vilaseca</dc:creator>
  <cp:lastModifiedBy>lucmarq</cp:lastModifiedBy>
  <dcterms:created xsi:type="dcterms:W3CDTF">2022-08-09T18:10:57Z</dcterms:created>
  <dcterms:modified xsi:type="dcterms:W3CDTF">2022-08-30T20:39:31Z</dcterms:modified>
</cp:coreProperties>
</file>